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<sst xmlns="http://schemas.openxmlformats.org/spreadsheetml/2006/main" count="439" uniqueCount="192">
  <si>
    <t>Assign 1</t>
  </si>
  <si>
    <t>Assign 2</t>
  </si>
  <si>
    <t>Assign 3</t>
  </si>
  <si>
    <t>Assign4</t>
  </si>
  <si>
    <t>Assign5</t>
  </si>
  <si>
    <t>Assign6</t>
  </si>
  <si>
    <t>Full Marks – 10</t>
  </si>
  <si>
    <t>Full Marks – 50</t>
  </si>
  <si>
    <t>Full Marks-50</t>
  </si>
  <si>
    <t>Full Marks-100 (30+70)</t>
  </si>
  <si>
    <t>Total out of 85</t>
  </si>
  <si>
    <t>Test 15</t>
  </si>
  <si>
    <t>Total out of 100</t>
  </si>
  <si>
    <t>40% LAB</t>
  </si>
  <si>
    <t>60% Theory</t>
  </si>
  <si>
    <t xml:space="preserve"> TOTAL</t>
  </si>
  <si>
    <t>NORMALIZATION</t>
  </si>
  <si>
    <t>Doc</t>
  </si>
  <si>
    <t>Ppt</t>
  </si>
  <si>
    <t>CT1 (20</t>
  </si>
  <si>
    <t>CT1(5)</t>
  </si>
  <si>
    <t>CT2(20)</t>
  </si>
  <si>
    <t>CT2(5)</t>
  </si>
  <si>
    <t>Attendance(4)</t>
  </si>
  <si>
    <t>TA(20)</t>
  </si>
  <si>
    <t>MS (30)</t>
  </si>
  <si>
    <t>END SEM(45)</t>
  </si>
  <si>
    <t>END SEM(50)</t>
  </si>
  <si>
    <t>THEORY(100)</t>
  </si>
  <si>
    <t>04CS1002  </t>
  </si>
  <si>
    <t>PANKAJ TANDON  </t>
  </si>
  <si>
    <t>CHANDIGARH</t>
  </si>
  <si>
    <t>LLR</t>
  </si>
  <si>
    <t>04CS1004  </t>
  </si>
  <si>
    <t>SARTHAK SWAROOP  </t>
  </si>
  <si>
    <t>BHUBANESWAR</t>
  </si>
  <si>
    <t>AZAD</t>
  </si>
  <si>
    <t>04CS1005  </t>
  </si>
  <si>
    <t>ALOK ADVIN KACHHAP  </t>
  </si>
  <si>
    <t>JAM</t>
  </si>
  <si>
    <t>04CS1006  </t>
  </si>
  <si>
    <t>DURU LALITHA  </t>
  </si>
  <si>
    <t>GUNTUR</t>
  </si>
  <si>
    <t>IG</t>
  </si>
  <si>
    <t>04CS1007  </t>
  </si>
  <si>
    <t>DIPANJAN SENGUPTA  </t>
  </si>
  <si>
    <t>KOLKATA</t>
  </si>
  <si>
    <t>RP</t>
  </si>
  <si>
    <t>04CS1008  </t>
  </si>
  <si>
    <t>SUBHRA MAZUMDAR  </t>
  </si>
  <si>
    <t>04CS1010  </t>
  </si>
  <si>
    <t>RAGHURAM NADIMINTI  </t>
  </si>
  <si>
    <t>VIZAG</t>
  </si>
  <si>
    <t>NEHRU</t>
  </si>
  <si>
    <t>04CS1011  </t>
  </si>
  <si>
    <t>KIRAN KUMAR DONTAM  </t>
  </si>
  <si>
    <t>04CS1012  </t>
  </si>
  <si>
    <t>ABHIGYAN  </t>
  </si>
  <si>
    <t>PATNA</t>
  </si>
  <si>
    <t>04CS1013  </t>
  </si>
  <si>
    <t>MUKESH KUMAR B  </t>
  </si>
  <si>
    <t>HYDERABAD</t>
  </si>
  <si>
    <t>HJB</t>
  </si>
  <si>
    <t>04CS1014  </t>
  </si>
  <si>
    <t>SARVESH KASHYAP  </t>
  </si>
  <si>
    <t>DARBHANGA</t>
  </si>
  <si>
    <t>04CS1015  </t>
  </si>
  <si>
    <t>RISHABH SINGH  </t>
  </si>
  <si>
    <t>DEHRADUN</t>
  </si>
  <si>
    <t>RK</t>
  </si>
  <si>
    <t>04CS1016  </t>
  </si>
  <si>
    <t>KUMAR ASHISH  </t>
  </si>
  <si>
    <t>HAZARIBAGH</t>
  </si>
  <si>
    <t>04CS1017  </t>
  </si>
  <si>
    <t>ANUPAM PRAKASH  </t>
  </si>
  <si>
    <t>RACHI</t>
  </si>
  <si>
    <t>04CS1018  </t>
  </si>
  <si>
    <t>NIRAJ NAWANIT  </t>
  </si>
  <si>
    <t>DHANBAD</t>
  </si>
  <si>
    <t>04CS1019  </t>
  </si>
  <si>
    <t>ABHIJEET MOHAPATRA  </t>
  </si>
  <si>
    <t>04CS1020  </t>
  </si>
  <si>
    <t>R PRAVEEN  </t>
  </si>
  <si>
    <t>04CS1021  </t>
  </si>
  <si>
    <t>RIDHIMA KEDIA  </t>
  </si>
  <si>
    <t>SN</t>
  </si>
  <si>
    <t>04CS1022  </t>
  </si>
  <si>
    <t>MRIDUL AANJANEYA  </t>
  </si>
  <si>
    <t>04CS1023  </t>
  </si>
  <si>
    <t>TARUN CHAUHAN  </t>
  </si>
  <si>
    <t>ALWAR</t>
  </si>
  <si>
    <t>04CS1024  </t>
  </si>
  <si>
    <t>MELLAMPUTI PAVAN KUMAR  </t>
  </si>
  <si>
    <t>04CS1025  </t>
  </si>
  <si>
    <t>D PRANITH KUMAR  </t>
  </si>
  <si>
    <t>WARANGAL</t>
  </si>
  <si>
    <t>04CS1026  </t>
  </si>
  <si>
    <t>NITIN GOYAL  </t>
  </si>
  <si>
    <t>HISAR</t>
  </si>
  <si>
    <t>04CS1027  </t>
  </si>
  <si>
    <t>JITENDRA BINDAL  </t>
  </si>
  <si>
    <t>JHPUR</t>
  </si>
  <si>
    <t>04CS1028  </t>
  </si>
  <si>
    <t>J SIDDHARTHA REDDY  </t>
  </si>
  <si>
    <t>04CS1029  </t>
  </si>
  <si>
    <t>VISHWA DEEPAK  </t>
  </si>
  <si>
    <t>SONPUR</t>
  </si>
  <si>
    <t>04CS1030  </t>
  </si>
  <si>
    <t>SATYA GAUTAM VADLAMUDI  </t>
  </si>
  <si>
    <t>VIJAYWADA</t>
  </si>
  <si>
    <t>04CS1031  </t>
  </si>
  <si>
    <t>VIPUL KUMAR VERMA  </t>
  </si>
  <si>
    <t>NOIDA</t>
  </si>
  <si>
    <t>04CS1032  </t>
  </si>
  <si>
    <t>DIPENDRA PRATAP SINGH  </t>
  </si>
  <si>
    <t>04CS1033  </t>
  </si>
  <si>
    <t>SWAPANDEEP SINGH  </t>
  </si>
  <si>
    <t>AMRITSAR</t>
  </si>
  <si>
    <t>04CS1034  </t>
  </si>
  <si>
    <t>ARINDAM BARAL  </t>
  </si>
  <si>
    <t>PATEL</t>
  </si>
  <si>
    <t>04CS1035  </t>
  </si>
  <si>
    <t>ANMOL RATAN BHUINYA  </t>
  </si>
  <si>
    <t>SHAHDUL</t>
  </si>
  <si>
    <t>04CS1036  </t>
  </si>
  <si>
    <t>BIRJODH SINGH TIWANA  </t>
  </si>
  <si>
    <t>PATIALA</t>
  </si>
  <si>
    <t>04CS1037  </t>
  </si>
  <si>
    <t>SAI PRASHANTH S  </t>
  </si>
  <si>
    <t>CHENNAI</t>
  </si>
  <si>
    <t>04CS3001  </t>
  </si>
  <si>
    <t>ARINDAM KHAN  </t>
  </si>
  <si>
    <t>BALI</t>
  </si>
  <si>
    <t>04CS3002</t>
  </si>
  <si>
    <t>ABHISEKH BISWAS</t>
  </si>
  <si>
    <t>04CS3004</t>
  </si>
  <si>
    <t>ANCHAL NEMA</t>
  </si>
  <si>
    <t>JABALPUR</t>
  </si>
  <si>
    <t>04CS3005  </t>
  </si>
  <si>
    <t>ROBIN ANIL  </t>
  </si>
  <si>
    <t>TRICHUR</t>
  </si>
  <si>
    <t>04CS3006  </t>
  </si>
  <si>
    <t>MAYUR RUSTAGI  </t>
  </si>
  <si>
    <t>DELHI</t>
  </si>
  <si>
    <t>04CS3007  </t>
  </si>
  <si>
    <t>SAHIL MANOCHA  </t>
  </si>
  <si>
    <t>04CS3008  </t>
  </si>
  <si>
    <t>RAHUL PANDAY  </t>
  </si>
  <si>
    <t>KOTA</t>
  </si>
  <si>
    <t>04CS3009  </t>
  </si>
  <si>
    <t>PUNEET JAIN  </t>
  </si>
  <si>
    <t>DAMOH</t>
  </si>
  <si>
    <t>04CS3010  </t>
  </si>
  <si>
    <t>SIDDHARTH TIWARY  </t>
  </si>
  <si>
    <t>BHILAI</t>
  </si>
  <si>
    <t>04CS3011  </t>
  </si>
  <si>
    <t>ATIG BAGCHI  </t>
  </si>
  <si>
    <t>04CS3012  </t>
  </si>
  <si>
    <t>RAHUL NANDA  </t>
  </si>
  <si>
    <t>04CS3013  </t>
  </si>
  <si>
    <t>SHREYAS ASHOK KARKHEDKAR</t>
  </si>
  <si>
    <t>04CS3014  </t>
  </si>
  <si>
    <t>NEERAJ KUMAR</t>
  </si>
  <si>
    <t>BOKARO</t>
  </si>
  <si>
    <t>04CS3015  </t>
  </si>
  <si>
    <t>DHEERAJ KUMAR JAIN  </t>
  </si>
  <si>
    <t>04CS3016  </t>
  </si>
  <si>
    <t>PARESH TOLAY  </t>
  </si>
  <si>
    <t>04CS3017  </t>
  </si>
  <si>
    <t>DEEPAK AGRAWAL  </t>
  </si>
  <si>
    <t>BILASPUR</t>
  </si>
  <si>
    <t>04CS3018  </t>
  </si>
  <si>
    <t>VIKAS KUMAR  </t>
  </si>
  <si>
    <t>GAYA</t>
  </si>
  <si>
    <t>04CS3019  </t>
  </si>
  <si>
    <t>MAYANK VARSNEY  </t>
  </si>
  <si>
    <t>KANPUR</t>
  </si>
  <si>
    <t>04CS3020  </t>
  </si>
  <si>
    <t>ASHISH KUMAR  </t>
  </si>
  <si>
    <t>GIRISH</t>
  </si>
  <si>
    <t>04CS3022  </t>
  </si>
  <si>
    <t>RAJAT SETHI  </t>
  </si>
  <si>
    <t>04CS3023  </t>
  </si>
  <si>
    <t>G SHRAVAN KUMAR REDDY  </t>
  </si>
  <si>
    <t>04CS3024  </t>
  </si>
  <si>
    <t>RAKESH RANJAN  </t>
  </si>
  <si>
    <t>JAMSHEDPUR</t>
  </si>
  <si>
    <t>04CS3025  </t>
  </si>
  <si>
    <t>ABHIJIT SARKAR  </t>
  </si>
  <si>
    <t>GUWAHATI</t>
  </si>
  <si>
    <t>04CS3026  </t>
  </si>
  <si>
    <t>DIPANKAR BOSE  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</si>
</sst>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GENERAL"/>
  </numFmts>
  <fonts count="2">
    <font>
      <sz val="10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wrapText="1"/>
    </xf>
    <xf numFmtId="164" fontId="0" fillId="0" borderId="1" xfId="0" applyBorder="1" applyAlignment="1">
      <alignment wrapText="1"/>
    </xf>
    <xf numFmtId="164" fontId="1" fillId="0" borderId="0" xfId="0" applyFont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4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63"/>
  <sheetViews>
    <sheetView tabSelected="1" workbookViewId="0" topLeftCell="Y1">
      <selection activeCell="AG29" sqref="AG29"/>
    </sheetView>
  </sheetViews>
  <sheetFormatPr defaultColWidth="9.140625" defaultRowHeight="12.75"/>
  <cols>
    <col min="1" max="1" width="10.00390625" style="0" customWidth="1"/>
    <col min="2" max="2" width="28.00390625" style="0" customWidth="1"/>
    <col min="3" max="3" width="13.00390625" style="0" customWidth="1"/>
    <col min="4" max="4" width="5.00390625" style="0" customWidth="1"/>
    <col min="5" max="12" width="7.00390625" style="0" customWidth="1"/>
    <col min="13" max="17" width="12.57421875" style="0" customWidth="1"/>
    <col min="18" max="18" width="7.57421875" style="0" customWidth="1"/>
    <col min="27" max="28" width="12.00390625" style="1" customWidth="1"/>
    <col min="29" max="29" width="13.8515625" style="1" customWidth="1"/>
    <col min="31" max="31" width="11.00390625" style="0" customWidth="1"/>
    <col min="32" max="32" width="13.57421875" style="0" customWidth="1"/>
    <col min="33" max="33" width="32.140625" style="0" customWidth="1"/>
  </cols>
  <sheetData>
    <row r="1" spans="1:33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t="s">
        <v>0</v>
      </c>
      <c r="T1" t="s">
        <v>1</v>
      </c>
      <c r="U1" t="s">
        <v>2</v>
      </c>
      <c r="V1" t="s">
        <v>3</v>
      </c>
      <c r="W1" t="s">
        <v>4</v>
      </c>
      <c r="X1" t="s">
        <v>5</v>
      </c>
      <c r="Z1" s="1"/>
      <c r="AG1" s="2"/>
    </row>
    <row r="2" spans="19:26" ht="12.75" customHeight="1">
      <c r="S2" t="s">
        <v>6</v>
      </c>
      <c r="T2" t="s">
        <v>7</v>
      </c>
      <c r="U2" t="s">
        <v>6</v>
      </c>
      <c r="V2" t="s">
        <v>8</v>
      </c>
      <c r="W2" t="s">
        <v>8</v>
      </c>
      <c r="X2" t="s">
        <v>9</v>
      </c>
      <c r="Z2" s="1"/>
    </row>
    <row r="3" spans="19:32" ht="22.5" customHeight="1">
      <c r="S3">
        <v>10</v>
      </c>
      <c r="T3">
        <v>15</v>
      </c>
      <c r="U3">
        <v>5</v>
      </c>
      <c r="V3">
        <v>20</v>
      </c>
      <c r="W3">
        <v>10</v>
      </c>
      <c r="X3">
        <v>25</v>
      </c>
      <c r="Y3" t="s">
        <v>10</v>
      </c>
      <c r="Z3" s="1" t="s">
        <v>11</v>
      </c>
      <c r="AA3" s="1" t="s">
        <v>12</v>
      </c>
      <c r="AB3" s="1" t="s">
        <v>13</v>
      </c>
      <c r="AC3" s="1" t="s">
        <v>14</v>
      </c>
      <c r="AD3" s="1" t="s">
        <v>13</v>
      </c>
      <c r="AE3" s="1" t="s">
        <v>15</v>
      </c>
      <c r="AF3" s="1" t="s">
        <v>16</v>
      </c>
    </row>
    <row r="4" spans="1:33" ht="22.5" customHeight="1">
      <c r="A4" s="2"/>
      <c r="B4" s="3"/>
      <c r="C4" s="3"/>
      <c r="D4" s="3"/>
      <c r="E4" t="s">
        <v>17</v>
      </c>
      <c r="F4" t="s">
        <v>18</v>
      </c>
      <c r="G4" t="s">
        <v>19</v>
      </c>
      <c r="H4" s="4" t="s">
        <v>20</v>
      </c>
      <c r="I4" t="s">
        <v>21</v>
      </c>
      <c r="J4" s="4" t="s">
        <v>22</v>
      </c>
      <c r="K4" t="s">
        <v>23</v>
      </c>
      <c r="L4" s="4" t="s">
        <v>24</v>
      </c>
      <c r="M4" s="4" t="s">
        <v>25</v>
      </c>
      <c r="N4" s="4" t="s">
        <v>26</v>
      </c>
      <c r="O4" s="4" t="s">
        <v>27</v>
      </c>
      <c r="P4" s="4" t="s">
        <v>28</v>
      </c>
      <c r="Q4" s="1" t="s">
        <v>14</v>
      </c>
      <c r="S4">
        <v>1</v>
      </c>
      <c r="T4">
        <v>0.3</v>
      </c>
      <c r="U4">
        <v>0.5</v>
      </c>
      <c r="V4">
        <v>0.4</v>
      </c>
      <c r="W4">
        <v>0.2</v>
      </c>
      <c r="X4">
        <v>0.25</v>
      </c>
      <c r="Z4" s="1"/>
      <c r="AB4"/>
      <c r="AC4"/>
      <c r="AG4" s="3"/>
    </row>
    <row r="5" spans="1:33" ht="12.75">
      <c r="A5" s="5" t="s">
        <v>29</v>
      </c>
      <c r="B5" s="5" t="s">
        <v>30</v>
      </c>
      <c r="C5" s="5" t="s">
        <v>31</v>
      </c>
      <c r="D5" s="6" t="s">
        <v>32</v>
      </c>
      <c r="F5">
        <v>1</v>
      </c>
      <c r="G5">
        <v>13</v>
      </c>
      <c r="H5" s="7">
        <f>G5/4</f>
        <v>3.25</v>
      </c>
      <c r="I5">
        <v>9</v>
      </c>
      <c r="J5" s="7">
        <f>I5/4</f>
        <v>2.25</v>
      </c>
      <c r="K5">
        <v>0</v>
      </c>
      <c r="L5" s="7">
        <f>3*E5+3*F5+H5+J5+K5</f>
        <v>8.5</v>
      </c>
      <c r="M5">
        <v>18</v>
      </c>
      <c r="N5">
        <v>30.5</v>
      </c>
      <c r="O5" s="7">
        <f>N5*50/45</f>
        <v>33.888888888888886</v>
      </c>
      <c r="P5" s="7">
        <f>L5+M5+O5</f>
        <v>60.388888888888886</v>
      </c>
      <c r="Q5" s="7">
        <f>P5*60/100</f>
        <v>36.23333333333333</v>
      </c>
      <c r="S5">
        <v>8</v>
      </c>
      <c r="T5">
        <v>30</v>
      </c>
      <c r="U5">
        <v>8</v>
      </c>
      <c r="V5">
        <v>10</v>
      </c>
      <c r="W5">
        <v>0</v>
      </c>
      <c r="X5">
        <v>0</v>
      </c>
      <c r="Y5" s="7">
        <f>SUM(S5*1+T5*0.3+U5*0.5+V5*0.4+W5*0.2+X5*0.25)</f>
        <v>25</v>
      </c>
      <c r="Z5" s="1">
        <f>14*15/35</f>
        <v>6</v>
      </c>
      <c r="AA5" s="1">
        <f aca="true" t="shared" si="0" ref="AA5:AA36">SUM(Y5+Z5)</f>
        <v>31</v>
      </c>
      <c r="AB5" s="7">
        <f>Y5*0.4</f>
        <v>10</v>
      </c>
      <c r="AC5" s="7">
        <f>P5*0.6</f>
        <v>36.23333333333333</v>
      </c>
      <c r="AD5" s="7">
        <f>AA5*0.4</f>
        <v>12.4</v>
      </c>
      <c r="AE5" s="7">
        <f>AC5+AD5</f>
        <v>48.633333333333326</v>
      </c>
      <c r="AF5" s="7">
        <f>95/90.88*AE5</f>
        <v>50.838101525821585</v>
      </c>
      <c r="AG5" s="5" t="s">
        <v>30</v>
      </c>
    </row>
    <row r="6" spans="1:33" ht="12.75">
      <c r="A6" s="5" t="s">
        <v>33</v>
      </c>
      <c r="B6" s="5" t="s">
        <v>34</v>
      </c>
      <c r="C6" s="5" t="s">
        <v>35</v>
      </c>
      <c r="D6" s="6" t="s">
        <v>36</v>
      </c>
      <c r="E6">
        <v>1</v>
      </c>
      <c r="F6">
        <v>1</v>
      </c>
      <c r="G6">
        <v>15</v>
      </c>
      <c r="H6" s="4">
        <f>G6/4</f>
        <v>3.75</v>
      </c>
      <c r="I6">
        <v>13</v>
      </c>
      <c r="J6" s="4">
        <f>I6/4</f>
        <v>3.25</v>
      </c>
      <c r="K6">
        <v>4</v>
      </c>
      <c r="L6" s="7">
        <f>3*E6+3*F6+H6+J6+K6</f>
        <v>17</v>
      </c>
      <c r="M6" s="4">
        <v>18</v>
      </c>
      <c r="N6" s="4">
        <v>40</v>
      </c>
      <c r="O6" s="4">
        <f>N6*50/45</f>
        <v>44.44444444444444</v>
      </c>
      <c r="P6" s="7">
        <f aca="true" t="shared" si="1" ref="P6:P62">L6+M6+O6</f>
        <v>79.44444444444444</v>
      </c>
      <c r="Q6" s="7">
        <f aca="true" t="shared" si="2" ref="Q6:Q62">P6*60/100</f>
        <v>47.66666666666667</v>
      </c>
      <c r="S6">
        <v>8</v>
      </c>
      <c r="T6">
        <v>47</v>
      </c>
      <c r="U6">
        <v>8.5</v>
      </c>
      <c r="V6">
        <v>42</v>
      </c>
      <c r="W6">
        <v>46</v>
      </c>
      <c r="X6">
        <v>80</v>
      </c>
      <c r="Y6" s="7">
        <f>SUM(S6*1+T6*0.3+U6*0.5+V6*0.4+W6*0.2+X6*0.25)</f>
        <v>72.35000000000001</v>
      </c>
      <c r="Z6" s="1">
        <v>7.1</v>
      </c>
      <c r="AA6" s="1">
        <f t="shared" si="0"/>
        <v>79.45</v>
      </c>
      <c r="AB6" s="7">
        <f aca="true" t="shared" si="3" ref="AB6:AD62">Y6*0.4</f>
        <v>28.940000000000005</v>
      </c>
      <c r="AC6" s="7">
        <f aca="true" t="shared" si="4" ref="AC6:AC62">P6*0.6</f>
        <v>47.666666666666664</v>
      </c>
      <c r="AD6" s="7">
        <f t="shared" si="3"/>
        <v>31.78</v>
      </c>
      <c r="AE6" s="7">
        <f aca="true" t="shared" si="5" ref="AE6:AE62">AC6+AD6</f>
        <v>79.44666666666666</v>
      </c>
      <c r="AF6" s="7">
        <f>95/90.88*AE6</f>
        <v>83.04834213615023</v>
      </c>
      <c r="AG6" s="5" t="s">
        <v>34</v>
      </c>
    </row>
    <row r="7" spans="1:33" ht="12.75">
      <c r="A7" s="5" t="s">
        <v>37</v>
      </c>
      <c r="B7" s="5" t="s">
        <v>38</v>
      </c>
      <c r="C7" s="5" t="s">
        <v>39</v>
      </c>
      <c r="D7" s="6" t="s">
        <v>32</v>
      </c>
      <c r="E7">
        <v>1</v>
      </c>
      <c r="F7">
        <v>1</v>
      </c>
      <c r="G7">
        <v>15</v>
      </c>
      <c r="H7" s="4">
        <f>G7/4</f>
        <v>3.75</v>
      </c>
      <c r="I7">
        <v>17</v>
      </c>
      <c r="J7" s="4">
        <f>I7/4</f>
        <v>4.25</v>
      </c>
      <c r="K7">
        <v>4</v>
      </c>
      <c r="L7" s="7">
        <f>3*E7+3*F7+H7+J7+K7</f>
        <v>18</v>
      </c>
      <c r="M7" s="4">
        <v>28.5</v>
      </c>
      <c r="N7" s="4">
        <v>35</v>
      </c>
      <c r="O7" s="4">
        <f>N7*50/45</f>
        <v>38.888888888888886</v>
      </c>
      <c r="P7" s="7">
        <f t="shared" si="1"/>
        <v>85.38888888888889</v>
      </c>
      <c r="Q7" s="7">
        <f t="shared" si="2"/>
        <v>51.23333333333333</v>
      </c>
      <c r="S7">
        <v>10</v>
      </c>
      <c r="T7">
        <v>48</v>
      </c>
      <c r="U7">
        <v>9</v>
      </c>
      <c r="V7">
        <v>47</v>
      </c>
      <c r="W7">
        <v>46</v>
      </c>
      <c r="X7">
        <v>88</v>
      </c>
      <c r="Y7" s="7">
        <f>SUM(S7*1+T7*0.3+U7*0.5+V7*0.4+W7*0.2+X7*0.25)</f>
        <v>78.9</v>
      </c>
      <c r="Z7" s="1">
        <v>8.57</v>
      </c>
      <c r="AA7" s="1">
        <f t="shared" si="0"/>
        <v>87.47</v>
      </c>
      <c r="AB7" s="7">
        <f t="shared" si="3"/>
        <v>31.560000000000002</v>
      </c>
      <c r="AC7" s="7">
        <f t="shared" si="4"/>
        <v>51.23333333333333</v>
      </c>
      <c r="AD7" s="7">
        <f t="shared" si="3"/>
        <v>34.988</v>
      </c>
      <c r="AE7" s="7">
        <f t="shared" si="5"/>
        <v>86.22133333333332</v>
      </c>
      <c r="AF7" s="7">
        <f>95/90.88*AE7</f>
        <v>90.13013497652581</v>
      </c>
      <c r="AG7" s="5" t="s">
        <v>38</v>
      </c>
    </row>
    <row r="8" spans="1:33" ht="12.75">
      <c r="A8" s="5" t="s">
        <v>40</v>
      </c>
      <c r="B8" s="5" t="s">
        <v>41</v>
      </c>
      <c r="C8" s="5" t="s">
        <v>42</v>
      </c>
      <c r="D8" s="6" t="s">
        <v>43</v>
      </c>
      <c r="F8">
        <v>1</v>
      </c>
      <c r="G8">
        <v>9</v>
      </c>
      <c r="H8" s="4">
        <f>G8/4</f>
        <v>2.25</v>
      </c>
      <c r="J8" s="8">
        <f>I8/4</f>
        <v>0</v>
      </c>
      <c r="K8">
        <v>0</v>
      </c>
      <c r="L8" s="7">
        <f>3*E8+3*F8+H8+J8+K8</f>
        <v>5.25</v>
      </c>
      <c r="M8" s="4">
        <v>12.5</v>
      </c>
      <c r="N8" s="4">
        <v>16.5</v>
      </c>
      <c r="O8" s="4">
        <f>N8*50/45</f>
        <v>18.333333333333332</v>
      </c>
      <c r="P8" s="7">
        <f t="shared" si="1"/>
        <v>36.08333333333333</v>
      </c>
      <c r="Q8" s="7">
        <f t="shared" si="2"/>
        <v>21.649999999999995</v>
      </c>
      <c r="S8">
        <v>8</v>
      </c>
      <c r="T8">
        <v>20</v>
      </c>
      <c r="U8">
        <v>9</v>
      </c>
      <c r="V8">
        <v>41</v>
      </c>
      <c r="W8">
        <v>40</v>
      </c>
      <c r="X8">
        <v>70</v>
      </c>
      <c r="Y8" s="7">
        <f>SUM(S8*1+T8*0.3+U8*0.5+V8*0.4+W8*0.2+X8*0.25)</f>
        <v>60.400000000000006</v>
      </c>
      <c r="Z8" s="1">
        <v>0</v>
      </c>
      <c r="AA8" s="1">
        <f t="shared" si="0"/>
        <v>60.400000000000006</v>
      </c>
      <c r="AB8" s="7">
        <f t="shared" si="3"/>
        <v>24.160000000000004</v>
      </c>
      <c r="AC8" s="7">
        <f t="shared" si="4"/>
        <v>21.649999999999995</v>
      </c>
      <c r="AD8" s="7">
        <f t="shared" si="3"/>
        <v>24.160000000000004</v>
      </c>
      <c r="AE8" s="7">
        <f t="shared" si="5"/>
        <v>45.81</v>
      </c>
      <c r="AF8" s="7">
        <f>95/90.88*AE8</f>
        <v>47.88677376760563</v>
      </c>
      <c r="AG8" s="5" t="s">
        <v>41</v>
      </c>
    </row>
    <row r="9" spans="1:33" ht="12.75">
      <c r="A9" s="5" t="s">
        <v>44</v>
      </c>
      <c r="B9" s="5" t="s">
        <v>45</v>
      </c>
      <c r="C9" s="5" t="s">
        <v>46</v>
      </c>
      <c r="D9" s="6" t="s">
        <v>47</v>
      </c>
      <c r="E9">
        <v>1</v>
      </c>
      <c r="F9">
        <v>1</v>
      </c>
      <c r="G9">
        <v>20</v>
      </c>
      <c r="H9" s="4">
        <f>G9/4</f>
        <v>5</v>
      </c>
      <c r="I9">
        <v>12</v>
      </c>
      <c r="J9" s="8">
        <f>I9/4</f>
        <v>3</v>
      </c>
      <c r="K9">
        <v>4</v>
      </c>
      <c r="L9" s="7">
        <f>3*E9+3*F9+H9+J9+K9</f>
        <v>18</v>
      </c>
      <c r="M9" s="4">
        <v>26</v>
      </c>
      <c r="N9" s="4">
        <v>38</v>
      </c>
      <c r="O9" s="4">
        <f>N9*50/45</f>
        <v>42.22222222222222</v>
      </c>
      <c r="P9" s="7">
        <f t="shared" si="1"/>
        <v>86.22222222222223</v>
      </c>
      <c r="Q9" s="7">
        <f t="shared" si="2"/>
        <v>51.73333333333334</v>
      </c>
      <c r="S9">
        <v>9.5</v>
      </c>
      <c r="T9">
        <v>50</v>
      </c>
      <c r="U9">
        <v>9.5</v>
      </c>
      <c r="V9">
        <v>47</v>
      </c>
      <c r="W9">
        <v>50</v>
      </c>
      <c r="X9">
        <v>90</v>
      </c>
      <c r="Y9" s="7">
        <f>SUM(S9+T9*0.3+U9*0.5+V9*0.4+W9*0.2+X9*0.25)</f>
        <v>80.55</v>
      </c>
      <c r="Z9" s="1">
        <v>7.05</v>
      </c>
      <c r="AA9" s="1">
        <f t="shared" si="0"/>
        <v>87.6</v>
      </c>
      <c r="AB9" s="7">
        <f t="shared" si="3"/>
        <v>32.22</v>
      </c>
      <c r="AC9" s="7">
        <f t="shared" si="4"/>
        <v>51.733333333333334</v>
      </c>
      <c r="AD9" s="7">
        <f t="shared" si="3"/>
        <v>35.04</v>
      </c>
      <c r="AE9" s="7">
        <f t="shared" si="5"/>
        <v>86.77333333333334</v>
      </c>
      <c r="AF9" s="7">
        <f>95/90.88*AE9</f>
        <v>90.70715962441315</v>
      </c>
      <c r="AG9" s="5" t="s">
        <v>45</v>
      </c>
    </row>
    <row r="10" spans="1:33" ht="12.75">
      <c r="A10" s="5" t="s">
        <v>48</v>
      </c>
      <c r="B10" s="5" t="s">
        <v>49</v>
      </c>
      <c r="C10" s="5" t="s">
        <v>46</v>
      </c>
      <c r="D10" s="6" t="s">
        <v>47</v>
      </c>
      <c r="E10">
        <v>1</v>
      </c>
      <c r="F10">
        <v>1</v>
      </c>
      <c r="G10">
        <v>17</v>
      </c>
      <c r="H10" s="4">
        <f>G10/4</f>
        <v>4.25</v>
      </c>
      <c r="I10">
        <v>18</v>
      </c>
      <c r="J10" s="8">
        <f>I10/4</f>
        <v>4.5</v>
      </c>
      <c r="K10">
        <v>4</v>
      </c>
      <c r="L10" s="7">
        <f>3*E10+3*F10+H10+J10+K10</f>
        <v>18.75</v>
      </c>
      <c r="M10" s="4">
        <v>25</v>
      </c>
      <c r="N10" s="4">
        <v>39</v>
      </c>
      <c r="O10" s="4">
        <f>N10*50/45</f>
        <v>43.333333333333336</v>
      </c>
      <c r="P10" s="7">
        <f t="shared" si="1"/>
        <v>87.08333333333334</v>
      </c>
      <c r="Q10" s="7">
        <f t="shared" si="2"/>
        <v>52.25000000000001</v>
      </c>
      <c r="S10">
        <v>8.5</v>
      </c>
      <c r="T10">
        <v>45</v>
      </c>
      <c r="U10">
        <v>8</v>
      </c>
      <c r="V10">
        <v>46</v>
      </c>
      <c r="W10">
        <v>46</v>
      </c>
      <c r="X10">
        <v>84</v>
      </c>
      <c r="Y10" s="7">
        <f>SUM(S10*1+T10*0.3+U10*0.5+V10*0.4+W10*0.2+X10*0.25)</f>
        <v>74.60000000000001</v>
      </c>
      <c r="Z10" s="1">
        <v>9.64</v>
      </c>
      <c r="AA10" s="1">
        <f t="shared" si="0"/>
        <v>84.24000000000001</v>
      </c>
      <c r="AB10" s="7">
        <f t="shared" si="3"/>
        <v>29.840000000000003</v>
      </c>
      <c r="AC10" s="7">
        <f t="shared" si="4"/>
        <v>52.25000000000001</v>
      </c>
      <c r="AD10" s="7">
        <f t="shared" si="3"/>
        <v>33.696000000000005</v>
      </c>
      <c r="AE10" s="7">
        <f t="shared" si="5"/>
        <v>85.94600000000001</v>
      </c>
      <c r="AF10" s="7">
        <f>95/90.88*AE10</f>
        <v>89.84231954225353</v>
      </c>
      <c r="AG10" s="5" t="s">
        <v>49</v>
      </c>
    </row>
    <row r="11" spans="1:33" ht="12.75">
      <c r="A11" s="5" t="s">
        <v>50</v>
      </c>
      <c r="B11" s="5" t="s">
        <v>51</v>
      </c>
      <c r="C11" s="5" t="s">
        <v>52</v>
      </c>
      <c r="D11" s="6" t="s">
        <v>53</v>
      </c>
      <c r="E11">
        <v>1</v>
      </c>
      <c r="G11">
        <v>13</v>
      </c>
      <c r="H11" s="4">
        <f>G11/4</f>
        <v>3.25</v>
      </c>
      <c r="I11">
        <v>11</v>
      </c>
      <c r="J11" s="8">
        <f>I11/4</f>
        <v>2.75</v>
      </c>
      <c r="K11">
        <v>2</v>
      </c>
      <c r="L11" s="7">
        <f>3*E11+3*F11+H11+J11+K11</f>
        <v>11</v>
      </c>
      <c r="M11" s="4">
        <v>16</v>
      </c>
      <c r="N11" s="4">
        <v>35.5</v>
      </c>
      <c r="O11" s="4">
        <f>N11*50/45</f>
        <v>39.44444444444444</v>
      </c>
      <c r="P11" s="7">
        <f t="shared" si="1"/>
        <v>66.44444444444444</v>
      </c>
      <c r="Q11" s="7">
        <f t="shared" si="2"/>
        <v>39.86666666666667</v>
      </c>
      <c r="S11">
        <v>10</v>
      </c>
      <c r="T11">
        <v>50</v>
      </c>
      <c r="U11">
        <v>10</v>
      </c>
      <c r="V11">
        <v>32</v>
      </c>
      <c r="W11">
        <v>37</v>
      </c>
      <c r="X11">
        <v>68</v>
      </c>
      <c r="Y11" s="7">
        <f>SUM(S11*1+T11*0.3+U11*0.5+V11*0.4+W11*0.2+X11*0.25)</f>
        <v>67.19999999999999</v>
      </c>
      <c r="Z11" s="1">
        <f>22.5*15/35</f>
        <v>9.642857142857142</v>
      </c>
      <c r="AA11" s="1">
        <f t="shared" si="0"/>
        <v>76.84285714285713</v>
      </c>
      <c r="AB11" s="7">
        <f t="shared" si="3"/>
        <v>26.879999999999995</v>
      </c>
      <c r="AC11" s="7">
        <f t="shared" si="4"/>
        <v>39.86666666666667</v>
      </c>
      <c r="AD11" s="7">
        <f t="shared" si="3"/>
        <v>30.737142857142853</v>
      </c>
      <c r="AE11" s="7">
        <f t="shared" si="5"/>
        <v>70.60380952380952</v>
      </c>
      <c r="AF11" s="7">
        <f>95/90.88*AE11</f>
        <v>73.80459842387658</v>
      </c>
      <c r="AG11" s="5" t="s">
        <v>51</v>
      </c>
    </row>
    <row r="12" spans="1:33" ht="12.75">
      <c r="A12" s="5" t="s">
        <v>54</v>
      </c>
      <c r="B12" s="5" t="s">
        <v>55</v>
      </c>
      <c r="C12" s="5" t="s">
        <v>52</v>
      </c>
      <c r="D12" s="6" t="s">
        <v>32</v>
      </c>
      <c r="E12">
        <v>1</v>
      </c>
      <c r="F12">
        <v>1</v>
      </c>
      <c r="G12">
        <v>9</v>
      </c>
      <c r="H12" s="4">
        <f>G12/4</f>
        <v>2.25</v>
      </c>
      <c r="I12">
        <v>13</v>
      </c>
      <c r="J12" s="8">
        <f>I12/4</f>
        <v>3.25</v>
      </c>
      <c r="K12">
        <v>3</v>
      </c>
      <c r="L12" s="7">
        <f>3*E12+3*F12+H12+J12+K12</f>
        <v>14.5</v>
      </c>
      <c r="M12" s="4">
        <v>17.5</v>
      </c>
      <c r="N12" s="4">
        <v>15</v>
      </c>
      <c r="O12" s="4">
        <f>N12*50/45</f>
        <v>16.666666666666668</v>
      </c>
      <c r="P12" s="7">
        <f t="shared" si="1"/>
        <v>48.66666666666667</v>
      </c>
      <c r="Q12" s="7">
        <f t="shared" si="2"/>
        <v>29.200000000000003</v>
      </c>
      <c r="S12">
        <v>6.5</v>
      </c>
      <c r="T12">
        <v>27</v>
      </c>
      <c r="U12">
        <v>9.5</v>
      </c>
      <c r="V12">
        <v>17</v>
      </c>
      <c r="W12">
        <v>35</v>
      </c>
      <c r="X12">
        <v>25</v>
      </c>
      <c r="Y12" s="7">
        <f>SUM(S12*1+T12*0.3+U12*0.5+V12*0.4+W12*0.2+X12*0.25)</f>
        <v>39.400000000000006</v>
      </c>
      <c r="Z12" s="1">
        <v>5.59</v>
      </c>
      <c r="AA12" s="1">
        <f t="shared" si="0"/>
        <v>44.99000000000001</v>
      </c>
      <c r="AB12" s="7">
        <f t="shared" si="3"/>
        <v>15.760000000000003</v>
      </c>
      <c r="AC12" s="7">
        <f t="shared" si="4"/>
        <v>29.200000000000003</v>
      </c>
      <c r="AD12" s="7">
        <f t="shared" si="3"/>
        <v>17.996000000000006</v>
      </c>
      <c r="AE12" s="7">
        <f t="shared" si="5"/>
        <v>47.19600000000001</v>
      </c>
      <c r="AF12" s="7">
        <f>95/90.88*AE12</f>
        <v>49.33560739436621</v>
      </c>
      <c r="AG12" s="5" t="s">
        <v>55</v>
      </c>
    </row>
    <row r="13" spans="1:33" ht="12.75">
      <c r="A13" s="5" t="s">
        <v>56</v>
      </c>
      <c r="B13" s="5" t="s">
        <v>57</v>
      </c>
      <c r="C13" s="5" t="s">
        <v>58</v>
      </c>
      <c r="D13" s="6" t="s">
        <v>53</v>
      </c>
      <c r="E13">
        <v>1</v>
      </c>
      <c r="F13">
        <v>1</v>
      </c>
      <c r="G13">
        <v>16</v>
      </c>
      <c r="H13" s="4">
        <f>G13/4</f>
        <v>4</v>
      </c>
      <c r="I13">
        <v>16</v>
      </c>
      <c r="J13" s="8">
        <f>I13/4</f>
        <v>4</v>
      </c>
      <c r="K13">
        <v>4</v>
      </c>
      <c r="L13" s="7">
        <f>3*E13+3*F13+H13+J13+K13</f>
        <v>18</v>
      </c>
      <c r="M13" s="4">
        <v>19</v>
      </c>
      <c r="N13" s="4">
        <v>27</v>
      </c>
      <c r="O13" s="4">
        <f>N13*50/45</f>
        <v>30</v>
      </c>
      <c r="P13" s="7">
        <f t="shared" si="1"/>
        <v>67</v>
      </c>
      <c r="Q13" s="7">
        <f t="shared" si="2"/>
        <v>40.2</v>
      </c>
      <c r="S13">
        <v>10</v>
      </c>
      <c r="T13">
        <v>45</v>
      </c>
      <c r="U13">
        <v>8.5</v>
      </c>
      <c r="V13">
        <v>49</v>
      </c>
      <c r="W13">
        <v>50</v>
      </c>
      <c r="X13">
        <v>91</v>
      </c>
      <c r="Y13" s="7">
        <f>SUM(S13+T13*0.3+U13*0.5+V13*0.4+W13*0.2+X13*0.25)</f>
        <v>80.1</v>
      </c>
      <c r="Z13" s="1">
        <f>25*15/35</f>
        <v>10.714285714285714</v>
      </c>
      <c r="AA13" s="1">
        <f t="shared" si="0"/>
        <v>90.8142857142857</v>
      </c>
      <c r="AB13" s="7">
        <f t="shared" si="3"/>
        <v>32.04</v>
      </c>
      <c r="AC13" s="7">
        <f t="shared" si="4"/>
        <v>40.199999999999996</v>
      </c>
      <c r="AD13" s="7">
        <f t="shared" si="3"/>
        <v>36.325714285714284</v>
      </c>
      <c r="AE13" s="7">
        <f t="shared" si="5"/>
        <v>76.52571428571429</v>
      </c>
      <c r="AF13" s="7">
        <f>95/90.88*AE13</f>
        <v>79.99496981891348</v>
      </c>
      <c r="AG13" s="5" t="s">
        <v>57</v>
      </c>
    </row>
    <row r="14" spans="1:33" ht="12.75">
      <c r="A14" s="5" t="s">
        <v>59</v>
      </c>
      <c r="B14" s="5" t="s">
        <v>60</v>
      </c>
      <c r="C14" s="5" t="s">
        <v>61</v>
      </c>
      <c r="D14" s="6" t="s">
        <v>62</v>
      </c>
      <c r="E14">
        <v>1</v>
      </c>
      <c r="F14">
        <v>1</v>
      </c>
      <c r="G14">
        <v>19</v>
      </c>
      <c r="H14" s="4">
        <f>G14/4</f>
        <v>4.75</v>
      </c>
      <c r="I14">
        <v>18</v>
      </c>
      <c r="J14" s="8">
        <f>I14/4</f>
        <v>4.5</v>
      </c>
      <c r="K14">
        <v>4</v>
      </c>
      <c r="L14" s="7">
        <f>3*E14+3*F14+H14+J14+K14</f>
        <v>19.25</v>
      </c>
      <c r="M14" s="4">
        <v>23.5</v>
      </c>
      <c r="N14" s="4">
        <v>37</v>
      </c>
      <c r="O14" s="4">
        <f>N14*50/45</f>
        <v>41.111111111111114</v>
      </c>
      <c r="P14" s="7">
        <f t="shared" si="1"/>
        <v>83.86111111111111</v>
      </c>
      <c r="Q14" s="7">
        <f t="shared" si="2"/>
        <v>50.31666666666667</v>
      </c>
      <c r="S14">
        <v>10</v>
      </c>
      <c r="T14">
        <v>50</v>
      </c>
      <c r="U14">
        <v>10</v>
      </c>
      <c r="V14">
        <v>48</v>
      </c>
      <c r="W14">
        <v>50</v>
      </c>
      <c r="X14">
        <v>98</v>
      </c>
      <c r="Y14" s="7">
        <f>SUM(S14+T14*0.3+U14*0.5+V14*0.4+W14*0.2+X14*0.25)</f>
        <v>83.7</v>
      </c>
      <c r="Z14" s="1">
        <v>10.1</v>
      </c>
      <c r="AA14" s="1">
        <f t="shared" si="0"/>
        <v>93.8</v>
      </c>
      <c r="AB14" s="7">
        <f t="shared" si="3"/>
        <v>33.480000000000004</v>
      </c>
      <c r="AC14" s="7">
        <f t="shared" si="4"/>
        <v>50.31666666666667</v>
      </c>
      <c r="AD14" s="7">
        <f t="shared" si="3"/>
        <v>37.52</v>
      </c>
      <c r="AE14" s="7">
        <f t="shared" si="5"/>
        <v>87.83666666666667</v>
      </c>
      <c r="AF14" s="7">
        <f>95/90.88*AE14</f>
        <v>91.81869865023475</v>
      </c>
      <c r="AG14" s="5" t="s">
        <v>60</v>
      </c>
    </row>
    <row r="15" spans="1:33" ht="12.75">
      <c r="A15" s="5" t="s">
        <v>63</v>
      </c>
      <c r="B15" s="5" t="s">
        <v>64</v>
      </c>
      <c r="C15" s="5" t="s">
        <v>65</v>
      </c>
      <c r="D15" s="6" t="s">
        <v>47</v>
      </c>
      <c r="E15">
        <v>1</v>
      </c>
      <c r="F15">
        <v>1</v>
      </c>
      <c r="G15">
        <v>14</v>
      </c>
      <c r="H15" s="4">
        <f>G15/4</f>
        <v>3.5</v>
      </c>
      <c r="I15">
        <v>17</v>
      </c>
      <c r="J15" s="8">
        <f>I15/4</f>
        <v>4.25</v>
      </c>
      <c r="K15">
        <v>0</v>
      </c>
      <c r="L15" s="7">
        <f>3*E15+3*F15+H15+J15+K15</f>
        <v>13.75</v>
      </c>
      <c r="M15" s="4">
        <v>17</v>
      </c>
      <c r="N15" s="4">
        <v>32</v>
      </c>
      <c r="O15" s="4">
        <f>N15*50/45</f>
        <v>35.55555555555556</v>
      </c>
      <c r="P15" s="7">
        <f t="shared" si="1"/>
        <v>66.30555555555556</v>
      </c>
      <c r="Q15" s="7">
        <f t="shared" si="2"/>
        <v>39.78333333333333</v>
      </c>
      <c r="S15">
        <v>8</v>
      </c>
      <c r="T15">
        <v>20</v>
      </c>
      <c r="U15">
        <v>9</v>
      </c>
      <c r="V15">
        <v>41</v>
      </c>
      <c r="W15">
        <v>40</v>
      </c>
      <c r="X15">
        <v>70</v>
      </c>
      <c r="Y15" s="7">
        <f>SUM(S15+T15*0.3+U15*0.5+V15*0.4+W15*0.2+X15*0.25)</f>
        <v>60.400000000000006</v>
      </c>
      <c r="Z15" s="1">
        <v>6.02</v>
      </c>
      <c r="AA15" s="1">
        <f t="shared" si="0"/>
        <v>66.42</v>
      </c>
      <c r="AB15" s="7">
        <f t="shared" si="3"/>
        <v>24.160000000000004</v>
      </c>
      <c r="AC15" s="7">
        <f t="shared" si="4"/>
        <v>39.78333333333333</v>
      </c>
      <c r="AD15" s="7">
        <f t="shared" si="3"/>
        <v>26.568</v>
      </c>
      <c r="AE15" s="7">
        <f t="shared" si="5"/>
        <v>66.35133333333333</v>
      </c>
      <c r="AF15" s="7">
        <f>95/90.88*AE15</f>
        <v>69.35933832159624</v>
      </c>
      <c r="AG15" s="5" t="s">
        <v>64</v>
      </c>
    </row>
    <row r="16" spans="1:33" ht="12.75">
      <c r="A16" s="5" t="s">
        <v>66</v>
      </c>
      <c r="B16" s="5" t="s">
        <v>67</v>
      </c>
      <c r="C16" s="5" t="s">
        <v>68</v>
      </c>
      <c r="D16" s="6" t="s">
        <v>69</v>
      </c>
      <c r="E16">
        <v>1</v>
      </c>
      <c r="F16">
        <v>1</v>
      </c>
      <c r="G16">
        <v>15</v>
      </c>
      <c r="H16" s="4">
        <f>G16/4</f>
        <v>3.75</v>
      </c>
      <c r="I16">
        <v>18</v>
      </c>
      <c r="J16" s="8">
        <f>I16/4</f>
        <v>4.5</v>
      </c>
      <c r="K16">
        <v>4</v>
      </c>
      <c r="L16" s="7">
        <f>3*E16+3*F16+H16+J16+K16</f>
        <v>18.25</v>
      </c>
      <c r="M16" s="4">
        <v>28.5</v>
      </c>
      <c r="N16" s="4">
        <v>40.5</v>
      </c>
      <c r="O16" s="4">
        <f>N16*50/45</f>
        <v>45</v>
      </c>
      <c r="P16" s="7">
        <f t="shared" si="1"/>
        <v>91.75</v>
      </c>
      <c r="Q16" s="7">
        <f t="shared" si="2"/>
        <v>55.05</v>
      </c>
      <c r="S16">
        <v>10</v>
      </c>
      <c r="T16">
        <v>48</v>
      </c>
      <c r="U16">
        <v>9.5</v>
      </c>
      <c r="V16">
        <v>47</v>
      </c>
      <c r="W16">
        <v>47</v>
      </c>
      <c r="X16">
        <v>95</v>
      </c>
      <c r="Y16" s="7">
        <f>SUM(S16*1+T16*0.3+U16*0.5+V16*0.4+W16*0.2+X16*0.25)</f>
        <v>81.1</v>
      </c>
      <c r="Z16" s="1">
        <v>8.47</v>
      </c>
      <c r="AA16" s="1">
        <f t="shared" si="0"/>
        <v>89.57</v>
      </c>
      <c r="AB16" s="7">
        <f t="shared" si="3"/>
        <v>32.44</v>
      </c>
      <c r="AC16" s="7">
        <f t="shared" si="4"/>
        <v>55.05</v>
      </c>
      <c r="AD16" s="7">
        <f t="shared" si="3"/>
        <v>35.827999999999996</v>
      </c>
      <c r="AE16" s="7">
        <f t="shared" si="5"/>
        <v>90.87799999999999</v>
      </c>
      <c r="AF16" s="7">
        <f>95/90.88*AE16</f>
        <v>94.9979093309859</v>
      </c>
      <c r="AG16" s="5" t="s">
        <v>67</v>
      </c>
    </row>
    <row r="17" spans="1:33" ht="12.75">
      <c r="A17" s="5" t="s">
        <v>70</v>
      </c>
      <c r="B17" s="5" t="s">
        <v>71</v>
      </c>
      <c r="C17" s="5" t="s">
        <v>72</v>
      </c>
      <c r="D17" s="6" t="s">
        <v>47</v>
      </c>
      <c r="E17">
        <v>1</v>
      </c>
      <c r="F17">
        <v>1</v>
      </c>
      <c r="G17">
        <v>19</v>
      </c>
      <c r="H17" s="4">
        <f>G17/4</f>
        <v>4.75</v>
      </c>
      <c r="I17">
        <v>17</v>
      </c>
      <c r="J17" s="8">
        <f>I17/4</f>
        <v>4.25</v>
      </c>
      <c r="K17">
        <v>4</v>
      </c>
      <c r="L17" s="7">
        <f>3*E17+3*F17+H17+J17+K17</f>
        <v>19</v>
      </c>
      <c r="M17" s="4">
        <v>26</v>
      </c>
      <c r="N17" s="4">
        <v>37</v>
      </c>
      <c r="O17" s="4">
        <f>N17*50/45</f>
        <v>41.111111111111114</v>
      </c>
      <c r="P17" s="7">
        <f t="shared" si="1"/>
        <v>86.11111111111111</v>
      </c>
      <c r="Q17" s="7">
        <f t="shared" si="2"/>
        <v>51.66666666666667</v>
      </c>
      <c r="S17">
        <v>8.5</v>
      </c>
      <c r="T17">
        <v>47</v>
      </c>
      <c r="U17">
        <v>9.5</v>
      </c>
      <c r="V17">
        <v>48</v>
      </c>
      <c r="W17">
        <v>48</v>
      </c>
      <c r="X17">
        <v>93</v>
      </c>
      <c r="Y17" s="7">
        <f>SUM(S17+T17*0.3+U17*0.5+V17*0.4+W17*0.2+X17*0.25)</f>
        <v>79.4</v>
      </c>
      <c r="Z17" s="1">
        <f>13.5*15/35</f>
        <v>5.785714285714286</v>
      </c>
      <c r="AA17" s="1">
        <f t="shared" si="0"/>
        <v>85.1857142857143</v>
      </c>
      <c r="AB17" s="7">
        <f t="shared" si="3"/>
        <v>31.760000000000005</v>
      </c>
      <c r="AC17" s="7">
        <f t="shared" si="4"/>
        <v>51.666666666666664</v>
      </c>
      <c r="AD17" s="7">
        <f t="shared" si="3"/>
        <v>34.07428571428572</v>
      </c>
      <c r="AE17" s="7">
        <f t="shared" si="5"/>
        <v>85.7409523809524</v>
      </c>
      <c r="AF17" s="7">
        <f>95/90.88*AE17</f>
        <v>89.6279761904762</v>
      </c>
      <c r="AG17" s="5" t="s">
        <v>71</v>
      </c>
    </row>
    <row r="18" spans="1:33" ht="12.75">
      <c r="A18" s="5" t="s">
        <v>73</v>
      </c>
      <c r="B18" s="5" t="s">
        <v>74</v>
      </c>
      <c r="C18" s="5" t="s">
        <v>75</v>
      </c>
      <c r="D18" s="6" t="s">
        <v>47</v>
      </c>
      <c r="E18">
        <v>1</v>
      </c>
      <c r="F18">
        <v>1</v>
      </c>
      <c r="G18">
        <v>15</v>
      </c>
      <c r="H18" s="4">
        <f>G18/4</f>
        <v>3.75</v>
      </c>
      <c r="I18">
        <v>20</v>
      </c>
      <c r="J18" s="8">
        <f>I18/4</f>
        <v>5</v>
      </c>
      <c r="K18">
        <v>4</v>
      </c>
      <c r="L18" s="7">
        <f>3*E18+3*F18+H18+J18+K18</f>
        <v>18.75</v>
      </c>
      <c r="M18" s="4">
        <v>22.5</v>
      </c>
      <c r="N18" s="4">
        <v>36.5</v>
      </c>
      <c r="O18" s="4">
        <f>N18*50/45</f>
        <v>40.55555555555556</v>
      </c>
      <c r="P18" s="7">
        <f t="shared" si="1"/>
        <v>81.80555555555556</v>
      </c>
      <c r="Q18" s="7">
        <f t="shared" si="2"/>
        <v>49.08333333333333</v>
      </c>
      <c r="S18">
        <v>10</v>
      </c>
      <c r="T18">
        <v>48</v>
      </c>
      <c r="U18">
        <v>9.5</v>
      </c>
      <c r="V18">
        <v>49</v>
      </c>
      <c r="W18">
        <v>49</v>
      </c>
      <c r="X18">
        <v>98</v>
      </c>
      <c r="Y18" s="7">
        <f>SUM(S18*1+T18*0.3+U18*0.5+V18*0.4+W18*0.2+X18*0.25)</f>
        <v>83.05</v>
      </c>
      <c r="Z18" s="1">
        <v>10</v>
      </c>
      <c r="AA18" s="1">
        <f t="shared" si="0"/>
        <v>93.05</v>
      </c>
      <c r="AB18" s="7">
        <f t="shared" si="3"/>
        <v>33.22</v>
      </c>
      <c r="AC18" s="7">
        <f t="shared" si="4"/>
        <v>49.083333333333336</v>
      </c>
      <c r="AD18" s="7">
        <f t="shared" si="3"/>
        <v>37.22</v>
      </c>
      <c r="AE18" s="7">
        <f t="shared" si="5"/>
        <v>86.30333333333334</v>
      </c>
      <c r="AF18" s="7">
        <f>95/90.88*AE18</f>
        <v>90.2158524061033</v>
      </c>
      <c r="AG18" s="5" t="s">
        <v>74</v>
      </c>
    </row>
    <row r="19" spans="1:33" ht="12.75">
      <c r="A19" s="5" t="s">
        <v>76</v>
      </c>
      <c r="B19" s="5" t="s">
        <v>77</v>
      </c>
      <c r="C19" s="5" t="s">
        <v>78</v>
      </c>
      <c r="D19" s="6" t="s">
        <v>36</v>
      </c>
      <c r="E19">
        <v>1</v>
      </c>
      <c r="F19">
        <v>1</v>
      </c>
      <c r="G19">
        <v>13</v>
      </c>
      <c r="H19" s="4">
        <f>G19/4</f>
        <v>3.25</v>
      </c>
      <c r="I19">
        <v>17</v>
      </c>
      <c r="J19" s="8">
        <f>I19/4</f>
        <v>4.25</v>
      </c>
      <c r="K19">
        <v>1</v>
      </c>
      <c r="L19" s="7">
        <f>3*E19+3*F19+H19+J19+K19</f>
        <v>14.5</v>
      </c>
      <c r="M19" s="4">
        <v>24</v>
      </c>
      <c r="N19" s="4">
        <v>36</v>
      </c>
      <c r="O19" s="4">
        <f>N19*50/45</f>
        <v>40</v>
      </c>
      <c r="P19" s="7">
        <f t="shared" si="1"/>
        <v>78.5</v>
      </c>
      <c r="Q19" s="7">
        <f t="shared" si="2"/>
        <v>47.1</v>
      </c>
      <c r="S19">
        <v>8.5</v>
      </c>
      <c r="T19">
        <v>47</v>
      </c>
      <c r="U19">
        <v>9.5</v>
      </c>
      <c r="V19">
        <v>48</v>
      </c>
      <c r="W19">
        <v>48</v>
      </c>
      <c r="X19">
        <v>93</v>
      </c>
      <c r="Y19" s="7">
        <f>SUM(S19*1+T19*0.3+U19*0.5+V19*0.4+W19*0.2+X19*0.25)</f>
        <v>79.4</v>
      </c>
      <c r="Z19" s="1">
        <f>19.5*15/35</f>
        <v>8.357142857142858</v>
      </c>
      <c r="AA19" s="1">
        <f t="shared" si="0"/>
        <v>87.75714285714287</v>
      </c>
      <c r="AB19" s="7">
        <f t="shared" si="3"/>
        <v>31.760000000000005</v>
      </c>
      <c r="AC19" s="7">
        <f t="shared" si="4"/>
        <v>47.1</v>
      </c>
      <c r="AD19" s="7">
        <f t="shared" si="3"/>
        <v>35.10285714285715</v>
      </c>
      <c r="AE19" s="7">
        <f t="shared" si="5"/>
        <v>82.20285714285714</v>
      </c>
      <c r="AF19" s="7">
        <f>95/90.88*AE19</f>
        <v>85.92948314889335</v>
      </c>
      <c r="AG19" s="5" t="s">
        <v>77</v>
      </c>
    </row>
    <row r="20" spans="1:33" ht="12.75">
      <c r="A20" s="5" t="s">
        <v>79</v>
      </c>
      <c r="B20" s="5" t="s">
        <v>80</v>
      </c>
      <c r="C20" s="5" t="s">
        <v>35</v>
      </c>
      <c r="D20" s="6" t="s">
        <v>69</v>
      </c>
      <c r="E20">
        <v>1</v>
      </c>
      <c r="F20">
        <v>1</v>
      </c>
      <c r="G20">
        <v>18</v>
      </c>
      <c r="H20" s="4">
        <f>G20/4</f>
        <v>4.5</v>
      </c>
      <c r="I20">
        <v>15</v>
      </c>
      <c r="J20" s="8">
        <f>I20/4</f>
        <v>3.75</v>
      </c>
      <c r="K20">
        <v>4</v>
      </c>
      <c r="L20" s="7">
        <f>3*E20+3*F20+H20+J20+K20</f>
        <v>18.25</v>
      </c>
      <c r="M20" s="4">
        <v>29.5</v>
      </c>
      <c r="N20" s="4">
        <v>36</v>
      </c>
      <c r="O20" s="4">
        <f>N20*50/45</f>
        <v>40</v>
      </c>
      <c r="P20" s="7">
        <f t="shared" si="1"/>
        <v>87.75</v>
      </c>
      <c r="Q20" s="7">
        <f t="shared" si="2"/>
        <v>52.65</v>
      </c>
      <c r="S20">
        <v>10</v>
      </c>
      <c r="T20">
        <v>48</v>
      </c>
      <c r="U20">
        <v>9.5</v>
      </c>
      <c r="V20">
        <v>49</v>
      </c>
      <c r="W20">
        <v>49</v>
      </c>
      <c r="X20">
        <v>98</v>
      </c>
      <c r="Y20" s="7">
        <f>SUM(S20+T20*0.3+U20*0.5+V20*0.4+W20*0.2+X20*0.25)</f>
        <v>83.05</v>
      </c>
      <c r="Z20" s="1">
        <f>22*15/35</f>
        <v>9.428571428571429</v>
      </c>
      <c r="AA20" s="1">
        <f t="shared" si="0"/>
        <v>92.47857142857143</v>
      </c>
      <c r="AB20" s="7">
        <f t="shared" si="3"/>
        <v>33.22</v>
      </c>
      <c r="AC20" s="7">
        <f t="shared" si="4"/>
        <v>52.65</v>
      </c>
      <c r="AD20" s="7">
        <f t="shared" si="3"/>
        <v>36.99142857142857</v>
      </c>
      <c r="AE20" s="7">
        <f t="shared" si="5"/>
        <v>89.64142857142858</v>
      </c>
      <c r="AF20" s="7">
        <f>95/90.88*AE20</f>
        <v>93.70527854627767</v>
      </c>
      <c r="AG20" s="5" t="s">
        <v>80</v>
      </c>
    </row>
    <row r="21" spans="1:33" ht="12.75">
      <c r="A21" s="5" t="s">
        <v>81</v>
      </c>
      <c r="B21" s="5" t="s">
        <v>82</v>
      </c>
      <c r="C21" s="5" t="s">
        <v>61</v>
      </c>
      <c r="D21" s="6" t="s">
        <v>32</v>
      </c>
      <c r="E21">
        <v>1</v>
      </c>
      <c r="F21">
        <v>1</v>
      </c>
      <c r="G21">
        <v>14</v>
      </c>
      <c r="H21" s="4">
        <f>G21/4</f>
        <v>3.5</v>
      </c>
      <c r="I21">
        <v>12</v>
      </c>
      <c r="J21" s="8">
        <f>I21/4</f>
        <v>3</v>
      </c>
      <c r="K21">
        <v>1</v>
      </c>
      <c r="L21" s="7">
        <f>3*E21+3*F21+H21+J21+K21</f>
        <v>13.5</v>
      </c>
      <c r="M21" s="4">
        <v>20</v>
      </c>
      <c r="N21" s="4">
        <v>36</v>
      </c>
      <c r="O21" s="4">
        <f>N21*50/45</f>
        <v>40</v>
      </c>
      <c r="P21" s="7">
        <f t="shared" si="1"/>
        <v>73.5</v>
      </c>
      <c r="Q21" s="7">
        <f t="shared" si="2"/>
        <v>44.1</v>
      </c>
      <c r="S21">
        <v>10</v>
      </c>
      <c r="T21">
        <v>50</v>
      </c>
      <c r="U21">
        <v>10</v>
      </c>
      <c r="V21">
        <v>32</v>
      </c>
      <c r="W21">
        <v>37</v>
      </c>
      <c r="X21">
        <v>68</v>
      </c>
      <c r="Y21" s="7">
        <f>SUM(S21+T21*0.3+U21*0.5+V21*0.4+W21*0.2+X21*0.25)</f>
        <v>67.19999999999999</v>
      </c>
      <c r="Z21" s="1">
        <f>21*15/35</f>
        <v>9</v>
      </c>
      <c r="AA21" s="1">
        <f t="shared" si="0"/>
        <v>76.19999999999999</v>
      </c>
      <c r="AB21" s="7">
        <f t="shared" si="3"/>
        <v>26.879999999999995</v>
      </c>
      <c r="AC21" s="7">
        <f t="shared" si="4"/>
        <v>44.1</v>
      </c>
      <c r="AD21" s="7">
        <f t="shared" si="3"/>
        <v>30.479999999999997</v>
      </c>
      <c r="AE21" s="7">
        <f t="shared" si="5"/>
        <v>74.58</v>
      </c>
      <c r="AF21" s="7">
        <f>95/90.88*AE21</f>
        <v>77.96104753521126</v>
      </c>
      <c r="AG21" s="5" t="s">
        <v>82</v>
      </c>
    </row>
    <row r="22" spans="1:33" ht="12.75">
      <c r="A22" s="5" t="s">
        <v>83</v>
      </c>
      <c r="B22" s="5" t="s">
        <v>84</v>
      </c>
      <c r="C22" s="5" t="s">
        <v>46</v>
      </c>
      <c r="D22" s="6" t="s">
        <v>85</v>
      </c>
      <c r="E22">
        <v>1</v>
      </c>
      <c r="F22">
        <v>1</v>
      </c>
      <c r="G22">
        <v>17</v>
      </c>
      <c r="H22" s="4">
        <f>G22/4</f>
        <v>4.25</v>
      </c>
      <c r="I22">
        <v>16</v>
      </c>
      <c r="J22" s="8">
        <f>I22/4</f>
        <v>4</v>
      </c>
      <c r="K22">
        <v>4</v>
      </c>
      <c r="L22" s="7">
        <f>3*E22+3*F22+H22+J22+K22</f>
        <v>18.25</v>
      </c>
      <c r="M22" s="4">
        <v>26</v>
      </c>
      <c r="N22" s="4">
        <v>40</v>
      </c>
      <c r="O22" s="4">
        <f>N22*50/45</f>
        <v>44.44444444444444</v>
      </c>
      <c r="P22" s="7">
        <f t="shared" si="1"/>
        <v>88.69444444444444</v>
      </c>
      <c r="Q22" s="7">
        <f t="shared" si="2"/>
        <v>53.21666666666667</v>
      </c>
      <c r="S22">
        <v>9</v>
      </c>
      <c r="T22">
        <v>48</v>
      </c>
      <c r="U22">
        <v>10</v>
      </c>
      <c r="V22">
        <v>50</v>
      </c>
      <c r="W22">
        <v>50</v>
      </c>
      <c r="X22">
        <v>98</v>
      </c>
      <c r="Y22" s="7">
        <f aca="true" t="shared" si="6" ref="Y22:Y27">SUM(S22*1+T22*0.3+U22*0.5+V22*0.4+W22*0.2+X22*0.25)</f>
        <v>82.9</v>
      </c>
      <c r="Z22" s="1">
        <v>8.57</v>
      </c>
      <c r="AA22" s="1">
        <f t="shared" si="0"/>
        <v>91.47</v>
      </c>
      <c r="AB22" s="7">
        <f t="shared" si="3"/>
        <v>33.160000000000004</v>
      </c>
      <c r="AC22" s="7">
        <f t="shared" si="4"/>
        <v>53.21666666666666</v>
      </c>
      <c r="AD22" s="7">
        <f t="shared" si="3"/>
        <v>36.588</v>
      </c>
      <c r="AE22" s="7">
        <f t="shared" si="5"/>
        <v>89.80466666666666</v>
      </c>
      <c r="AF22" s="7">
        <f>95/90.88*AE22</f>
        <v>93.87591696009389</v>
      </c>
      <c r="AG22" s="5" t="s">
        <v>84</v>
      </c>
    </row>
    <row r="23" spans="1:33" ht="12.75">
      <c r="A23" s="5" t="s">
        <v>86</v>
      </c>
      <c r="B23" s="5" t="s">
        <v>87</v>
      </c>
      <c r="C23" s="5" t="s">
        <v>75</v>
      </c>
      <c r="D23" s="6" t="s">
        <v>47</v>
      </c>
      <c r="E23">
        <v>1</v>
      </c>
      <c r="F23">
        <v>1</v>
      </c>
      <c r="G23">
        <v>14</v>
      </c>
      <c r="H23" s="4">
        <f>G23/4</f>
        <v>3.5</v>
      </c>
      <c r="I23">
        <v>18</v>
      </c>
      <c r="J23" s="8">
        <f>I23/4</f>
        <v>4.5</v>
      </c>
      <c r="K23">
        <v>2</v>
      </c>
      <c r="L23" s="7">
        <f>3*E23+3*F23+H23+J23+K23</f>
        <v>16</v>
      </c>
      <c r="M23" s="4">
        <v>26.5</v>
      </c>
      <c r="N23" s="4">
        <v>35.5</v>
      </c>
      <c r="O23" s="4">
        <f>N23*50/45</f>
        <v>39.44444444444444</v>
      </c>
      <c r="P23" s="7">
        <f t="shared" si="1"/>
        <v>81.94444444444444</v>
      </c>
      <c r="Q23" s="7">
        <f t="shared" si="2"/>
        <v>49.16666666666667</v>
      </c>
      <c r="S23">
        <v>7.5</v>
      </c>
      <c r="T23">
        <v>50</v>
      </c>
      <c r="U23">
        <v>10</v>
      </c>
      <c r="V23">
        <v>34</v>
      </c>
      <c r="W23">
        <v>43</v>
      </c>
      <c r="X23">
        <v>80</v>
      </c>
      <c r="Y23" s="7">
        <f t="shared" si="6"/>
        <v>69.7</v>
      </c>
      <c r="Z23" s="1">
        <v>7.5</v>
      </c>
      <c r="AA23" s="1">
        <f t="shared" si="0"/>
        <v>77.2</v>
      </c>
      <c r="AB23" s="7">
        <f t="shared" si="3"/>
        <v>27.880000000000003</v>
      </c>
      <c r="AC23" s="7">
        <f t="shared" si="4"/>
        <v>49.166666666666664</v>
      </c>
      <c r="AD23" s="7">
        <f t="shared" si="3"/>
        <v>30.880000000000003</v>
      </c>
      <c r="AE23" s="7">
        <f t="shared" si="5"/>
        <v>80.04666666666667</v>
      </c>
      <c r="AF23" s="7">
        <f>95/90.88*AE23</f>
        <v>83.67554284037558</v>
      </c>
      <c r="AG23" s="5" t="s">
        <v>87</v>
      </c>
    </row>
    <row r="24" spans="1:33" ht="12.75">
      <c r="A24" s="5" t="s">
        <v>88</v>
      </c>
      <c r="B24" s="5" t="s">
        <v>89</v>
      </c>
      <c r="C24" s="5" t="s">
        <v>90</v>
      </c>
      <c r="D24" s="6" t="s">
        <v>47</v>
      </c>
      <c r="E24">
        <v>1</v>
      </c>
      <c r="F24">
        <v>1</v>
      </c>
      <c r="G24">
        <v>17</v>
      </c>
      <c r="H24" s="4">
        <f>G24/4</f>
        <v>4.25</v>
      </c>
      <c r="I24">
        <v>13</v>
      </c>
      <c r="J24" s="8">
        <f>I24/4</f>
        <v>3.25</v>
      </c>
      <c r="K24">
        <v>2</v>
      </c>
      <c r="L24" s="7">
        <f>3*E24+3*F24+H24+J24+K24</f>
        <v>15.5</v>
      </c>
      <c r="M24" s="4">
        <v>24</v>
      </c>
      <c r="N24" s="4">
        <v>40.5</v>
      </c>
      <c r="O24" s="4">
        <f>N24*50/45</f>
        <v>45</v>
      </c>
      <c r="P24" s="7">
        <f t="shared" si="1"/>
        <v>84.5</v>
      </c>
      <c r="Q24" s="7">
        <f t="shared" si="2"/>
        <v>50.7</v>
      </c>
      <c r="S24">
        <v>9</v>
      </c>
      <c r="T24">
        <v>49</v>
      </c>
      <c r="U24">
        <v>9.5</v>
      </c>
      <c r="V24">
        <v>47</v>
      </c>
      <c r="W24">
        <v>46</v>
      </c>
      <c r="X24">
        <v>87</v>
      </c>
      <c r="Y24" s="7">
        <f t="shared" si="6"/>
        <v>78.2</v>
      </c>
      <c r="Z24" s="1">
        <v>8.79</v>
      </c>
      <c r="AA24" s="1">
        <f t="shared" si="0"/>
        <v>86.99000000000001</v>
      </c>
      <c r="AB24" s="7">
        <f t="shared" si="3"/>
        <v>31.28</v>
      </c>
      <c r="AC24" s="7">
        <f t="shared" si="4"/>
        <v>50.699999999999996</v>
      </c>
      <c r="AD24" s="7">
        <f t="shared" si="3"/>
        <v>34.79600000000001</v>
      </c>
      <c r="AE24" s="7">
        <f t="shared" si="5"/>
        <v>85.49600000000001</v>
      </c>
      <c r="AF24" s="7">
        <f>95/90.88*AE24</f>
        <v>89.37191901408451</v>
      </c>
      <c r="AG24" s="5" t="s">
        <v>89</v>
      </c>
    </row>
    <row r="25" spans="1:33" ht="12.75">
      <c r="A25" s="5" t="s">
        <v>91</v>
      </c>
      <c r="B25" s="5" t="s">
        <v>92</v>
      </c>
      <c r="C25" s="5" t="s">
        <v>61</v>
      </c>
      <c r="D25" s="6" t="s">
        <v>32</v>
      </c>
      <c r="E25">
        <v>1</v>
      </c>
      <c r="F25">
        <v>1</v>
      </c>
      <c r="G25">
        <v>13</v>
      </c>
      <c r="H25" s="4">
        <f>G25/4</f>
        <v>3.25</v>
      </c>
      <c r="I25">
        <v>9</v>
      </c>
      <c r="J25" s="8">
        <f>I25/4</f>
        <v>2.25</v>
      </c>
      <c r="K25">
        <v>3</v>
      </c>
      <c r="L25" s="7">
        <f>3*E25+3*F25+H25+J25+K25</f>
        <v>14.5</v>
      </c>
      <c r="M25" s="4">
        <v>17</v>
      </c>
      <c r="N25" s="4">
        <v>34.5</v>
      </c>
      <c r="O25" s="4">
        <f>N25*50/45</f>
        <v>38.333333333333336</v>
      </c>
      <c r="P25" s="7">
        <f t="shared" si="1"/>
        <v>69.83333333333334</v>
      </c>
      <c r="Q25" s="7">
        <f t="shared" si="2"/>
        <v>41.900000000000006</v>
      </c>
      <c r="S25">
        <v>9.5</v>
      </c>
      <c r="T25">
        <v>35</v>
      </c>
      <c r="U25">
        <v>8</v>
      </c>
      <c r="V25">
        <v>40</v>
      </c>
      <c r="W25">
        <v>40</v>
      </c>
      <c r="X25">
        <v>80</v>
      </c>
      <c r="Y25" s="7">
        <f t="shared" si="6"/>
        <v>68</v>
      </c>
      <c r="Z25" s="1">
        <v>6.23</v>
      </c>
      <c r="AA25" s="1">
        <f t="shared" si="0"/>
        <v>74.23</v>
      </c>
      <c r="AB25" s="7">
        <f t="shared" si="3"/>
        <v>27.200000000000003</v>
      </c>
      <c r="AC25" s="7">
        <f t="shared" si="4"/>
        <v>41.900000000000006</v>
      </c>
      <c r="AD25" s="7">
        <f t="shared" si="3"/>
        <v>29.692000000000004</v>
      </c>
      <c r="AE25" s="7">
        <f t="shared" si="5"/>
        <v>71.59200000000001</v>
      </c>
      <c r="AF25" s="7">
        <f>95/90.88*AE25</f>
        <v>74.83758802816902</v>
      </c>
      <c r="AG25" s="5" t="s">
        <v>92</v>
      </c>
    </row>
    <row r="26" spans="1:33" ht="12.75">
      <c r="A26" s="5" t="s">
        <v>93</v>
      </c>
      <c r="B26" s="5" t="s">
        <v>94</v>
      </c>
      <c r="C26" s="5" t="s">
        <v>95</v>
      </c>
      <c r="D26" s="6" t="s">
        <v>36</v>
      </c>
      <c r="E26">
        <v>1</v>
      </c>
      <c r="F26">
        <v>1</v>
      </c>
      <c r="G26">
        <v>9</v>
      </c>
      <c r="H26" s="4">
        <f>G26/4</f>
        <v>2.25</v>
      </c>
      <c r="I26">
        <v>18</v>
      </c>
      <c r="J26" s="8">
        <f>I26/4</f>
        <v>4.5</v>
      </c>
      <c r="K26">
        <v>3</v>
      </c>
      <c r="L26" s="7">
        <f>3*E26+3*F26+H26+J26+K26</f>
        <v>15.75</v>
      </c>
      <c r="M26" s="4">
        <v>18</v>
      </c>
      <c r="N26" s="4">
        <v>33</v>
      </c>
      <c r="O26" s="4">
        <f>N26*50/45</f>
        <v>36.666666666666664</v>
      </c>
      <c r="P26" s="7">
        <f t="shared" si="1"/>
        <v>70.41666666666666</v>
      </c>
      <c r="Q26" s="7">
        <f t="shared" si="2"/>
        <v>42.24999999999999</v>
      </c>
      <c r="S26">
        <v>9.5</v>
      </c>
      <c r="T26">
        <v>50</v>
      </c>
      <c r="U26">
        <v>9.5</v>
      </c>
      <c r="V26">
        <v>47</v>
      </c>
      <c r="W26">
        <v>50</v>
      </c>
      <c r="X26">
        <v>90</v>
      </c>
      <c r="Y26" s="7">
        <f t="shared" si="6"/>
        <v>80.55</v>
      </c>
      <c r="Z26" s="1">
        <v>6.665</v>
      </c>
      <c r="AA26" s="1">
        <f t="shared" si="0"/>
        <v>87.215</v>
      </c>
      <c r="AB26" s="7">
        <f t="shared" si="3"/>
        <v>32.22</v>
      </c>
      <c r="AC26" s="7">
        <f t="shared" si="4"/>
        <v>42.24999999999999</v>
      </c>
      <c r="AD26" s="7">
        <f t="shared" si="3"/>
        <v>34.886</v>
      </c>
      <c r="AE26" s="7">
        <f t="shared" si="5"/>
        <v>77.136</v>
      </c>
      <c r="AF26" s="7">
        <f>95/90.88*AE26</f>
        <v>80.63292253521126</v>
      </c>
      <c r="AG26" s="5" t="s">
        <v>94</v>
      </c>
    </row>
    <row r="27" spans="1:33" ht="12.75">
      <c r="A27" s="5" t="s">
        <v>96</v>
      </c>
      <c r="B27" s="5" t="s">
        <v>97</v>
      </c>
      <c r="C27" s="5" t="s">
        <v>98</v>
      </c>
      <c r="D27" s="6" t="s">
        <v>69</v>
      </c>
      <c r="E27">
        <v>1</v>
      </c>
      <c r="F27">
        <v>1</v>
      </c>
      <c r="G27">
        <v>10</v>
      </c>
      <c r="H27" s="4">
        <f>G27/4</f>
        <v>2.5</v>
      </c>
      <c r="I27">
        <v>13</v>
      </c>
      <c r="J27" s="8">
        <f>I27/4</f>
        <v>3.25</v>
      </c>
      <c r="K27">
        <v>2</v>
      </c>
      <c r="L27" s="7">
        <f>3*E27+3*F27+H27+J27+K27</f>
        <v>13.75</v>
      </c>
      <c r="M27" s="4">
        <v>19</v>
      </c>
      <c r="N27" s="4">
        <v>32</v>
      </c>
      <c r="O27" s="4">
        <f>N27*50/45</f>
        <v>35.55555555555556</v>
      </c>
      <c r="P27" s="7">
        <f t="shared" si="1"/>
        <v>68.30555555555556</v>
      </c>
      <c r="Q27" s="7">
        <f t="shared" si="2"/>
        <v>40.98333333333333</v>
      </c>
      <c r="S27">
        <v>10</v>
      </c>
      <c r="T27">
        <v>50</v>
      </c>
      <c r="U27">
        <v>8</v>
      </c>
      <c r="V27">
        <v>47</v>
      </c>
      <c r="W27">
        <v>45</v>
      </c>
      <c r="X27">
        <v>90</v>
      </c>
      <c r="Y27" s="7">
        <f t="shared" si="6"/>
        <v>79.3</v>
      </c>
      <c r="Z27" s="1">
        <v>8.15</v>
      </c>
      <c r="AA27" s="1">
        <f t="shared" si="0"/>
        <v>87.45</v>
      </c>
      <c r="AB27" s="7">
        <f t="shared" si="3"/>
        <v>31.72</v>
      </c>
      <c r="AC27" s="7">
        <f t="shared" si="4"/>
        <v>40.983333333333334</v>
      </c>
      <c r="AD27" s="7">
        <f t="shared" si="3"/>
        <v>34.980000000000004</v>
      </c>
      <c r="AE27" s="7">
        <f t="shared" si="5"/>
        <v>75.96333333333334</v>
      </c>
      <c r="AF27" s="7">
        <f>95/90.88*AE27</f>
        <v>79.40709360328638</v>
      </c>
      <c r="AG27" s="5" t="s">
        <v>97</v>
      </c>
    </row>
    <row r="28" spans="1:33" ht="12.75">
      <c r="A28" s="5" t="s">
        <v>99</v>
      </c>
      <c r="B28" s="5" t="s">
        <v>100</v>
      </c>
      <c r="C28" s="5" t="s">
        <v>101</v>
      </c>
      <c r="D28" s="6" t="s">
        <v>47</v>
      </c>
      <c r="E28">
        <v>1</v>
      </c>
      <c r="F28">
        <v>1</v>
      </c>
      <c r="G28">
        <v>12</v>
      </c>
      <c r="H28" s="4">
        <f>G28/4</f>
        <v>3</v>
      </c>
      <c r="I28">
        <v>18</v>
      </c>
      <c r="J28" s="8">
        <f>I28/4</f>
        <v>4.5</v>
      </c>
      <c r="K28">
        <v>3</v>
      </c>
      <c r="L28" s="7">
        <f>3*E28+3*F28+H28+J28+K28</f>
        <v>16.5</v>
      </c>
      <c r="M28" s="4">
        <v>20.5</v>
      </c>
      <c r="N28" s="4">
        <v>42</v>
      </c>
      <c r="O28" s="4">
        <f>N28*50/45</f>
        <v>46.666666666666664</v>
      </c>
      <c r="P28" s="7">
        <f t="shared" si="1"/>
        <v>83.66666666666666</v>
      </c>
      <c r="Q28" s="7">
        <f t="shared" si="2"/>
        <v>50.19999999999999</v>
      </c>
      <c r="S28">
        <v>8</v>
      </c>
      <c r="T28">
        <v>43</v>
      </c>
      <c r="U28">
        <v>10</v>
      </c>
      <c r="V28">
        <v>32</v>
      </c>
      <c r="W28">
        <v>40</v>
      </c>
      <c r="X28">
        <v>70</v>
      </c>
      <c r="Y28" s="7">
        <f>SUM(S28+T28*0.3+U28*0.5+V28*0.4+W28*0.2+X28*0.25)</f>
        <v>64.2</v>
      </c>
      <c r="Z28" s="1">
        <v>7.5</v>
      </c>
      <c r="AA28" s="1">
        <f t="shared" si="0"/>
        <v>71.7</v>
      </c>
      <c r="AB28" s="7">
        <f t="shared" si="3"/>
        <v>25.680000000000003</v>
      </c>
      <c r="AC28" s="7">
        <f t="shared" si="4"/>
        <v>50.199999999999996</v>
      </c>
      <c r="AD28" s="7">
        <f t="shared" si="3"/>
        <v>28.680000000000003</v>
      </c>
      <c r="AE28" s="7">
        <f t="shared" si="5"/>
        <v>78.88</v>
      </c>
      <c r="AF28" s="7">
        <f>95/90.88*AE28</f>
        <v>82.45598591549295</v>
      </c>
      <c r="AG28" s="5" t="s">
        <v>100</v>
      </c>
    </row>
    <row r="29" spans="1:33" ht="12.75">
      <c r="A29" s="5" t="s">
        <v>102</v>
      </c>
      <c r="B29" s="5" t="s">
        <v>103</v>
      </c>
      <c r="C29" s="5" t="s">
        <v>61</v>
      </c>
      <c r="D29" s="6" t="s">
        <v>62</v>
      </c>
      <c r="E29">
        <v>1</v>
      </c>
      <c r="F29">
        <v>1</v>
      </c>
      <c r="G29">
        <v>19</v>
      </c>
      <c r="H29" s="4">
        <f>G29/4</f>
        <v>4.75</v>
      </c>
      <c r="I29">
        <v>17</v>
      </c>
      <c r="J29" s="8">
        <f>I29/4</f>
        <v>4.25</v>
      </c>
      <c r="K29">
        <v>4</v>
      </c>
      <c r="L29" s="7">
        <f>3*E29+3*F29+H29+J29+K29</f>
        <v>19</v>
      </c>
      <c r="M29" s="4">
        <v>24.5</v>
      </c>
      <c r="N29" s="4">
        <v>40.5</v>
      </c>
      <c r="O29" s="4">
        <f>N29*50/45</f>
        <v>45</v>
      </c>
      <c r="P29" s="7">
        <f t="shared" si="1"/>
        <v>88.5</v>
      </c>
      <c r="Q29" s="7">
        <f t="shared" si="2"/>
        <v>53.1</v>
      </c>
      <c r="S29">
        <v>10</v>
      </c>
      <c r="T29">
        <v>50</v>
      </c>
      <c r="U29">
        <v>10</v>
      </c>
      <c r="V29">
        <v>48</v>
      </c>
      <c r="W29">
        <v>50</v>
      </c>
      <c r="X29">
        <v>98</v>
      </c>
      <c r="Y29" s="7">
        <f>SUM(S29*1+T29*0.3+U29*0.5+V29*0.4+W29*0.2+X29*0.25)</f>
        <v>83.7</v>
      </c>
      <c r="Z29" s="1">
        <v>9.67</v>
      </c>
      <c r="AA29" s="1">
        <f t="shared" si="0"/>
        <v>93.37</v>
      </c>
      <c r="AB29" s="7">
        <f t="shared" si="3"/>
        <v>33.480000000000004</v>
      </c>
      <c r="AC29" s="7">
        <f t="shared" si="4"/>
        <v>53.1</v>
      </c>
      <c r="AD29" s="7">
        <f t="shared" si="3"/>
        <v>37.348000000000006</v>
      </c>
      <c r="AE29" s="7">
        <f t="shared" si="5"/>
        <v>90.44800000000001</v>
      </c>
      <c r="AF29" s="7">
        <f>95/90.88*AE29</f>
        <v>94.54841549295776</v>
      </c>
      <c r="AG29" s="5" t="s">
        <v>103</v>
      </c>
    </row>
    <row r="30" spans="1:33" ht="12.75">
      <c r="A30" s="5" t="s">
        <v>104</v>
      </c>
      <c r="B30" s="5" t="s">
        <v>105</v>
      </c>
      <c r="C30" s="5" t="s">
        <v>106</v>
      </c>
      <c r="D30" s="6" t="s">
        <v>69</v>
      </c>
      <c r="E30">
        <v>1</v>
      </c>
      <c r="F30">
        <v>1</v>
      </c>
      <c r="G30">
        <v>18</v>
      </c>
      <c r="H30" s="4">
        <f>G30/4</f>
        <v>4.5</v>
      </c>
      <c r="I30">
        <v>15</v>
      </c>
      <c r="J30" s="8">
        <f>I30/4</f>
        <v>3.75</v>
      </c>
      <c r="K30">
        <v>4</v>
      </c>
      <c r="L30" s="7">
        <f>3*E30+3*F30+H30+J30+K30</f>
        <v>18.25</v>
      </c>
      <c r="M30" s="4">
        <v>24</v>
      </c>
      <c r="N30" s="4">
        <v>37</v>
      </c>
      <c r="O30" s="4">
        <f>N30*50/45</f>
        <v>41.111111111111114</v>
      </c>
      <c r="P30" s="7">
        <f t="shared" si="1"/>
        <v>83.36111111111111</v>
      </c>
      <c r="Q30" s="7">
        <f t="shared" si="2"/>
        <v>50.01666666666667</v>
      </c>
      <c r="S30">
        <v>10</v>
      </c>
      <c r="T30">
        <v>48</v>
      </c>
      <c r="U30">
        <v>9</v>
      </c>
      <c r="V30">
        <v>47</v>
      </c>
      <c r="W30">
        <v>46</v>
      </c>
      <c r="X30">
        <v>88</v>
      </c>
      <c r="Y30" s="7">
        <f>SUM(S30+T30*0.3+U30*0.5+V30*0.4+W30*0.2+X30*0.25)</f>
        <v>78.9</v>
      </c>
      <c r="Z30" s="1">
        <v>5.78</v>
      </c>
      <c r="AA30" s="1">
        <f t="shared" si="0"/>
        <v>84.68</v>
      </c>
      <c r="AB30" s="7">
        <f t="shared" si="3"/>
        <v>31.560000000000002</v>
      </c>
      <c r="AC30" s="7">
        <f t="shared" si="4"/>
        <v>50.016666666666666</v>
      </c>
      <c r="AD30" s="7">
        <f t="shared" si="3"/>
        <v>33.87200000000001</v>
      </c>
      <c r="AE30" s="7">
        <f t="shared" si="5"/>
        <v>83.88866666666667</v>
      </c>
      <c r="AF30" s="7">
        <f>95/90.88*AE30</f>
        <v>87.69171801643192</v>
      </c>
      <c r="AG30" s="5" t="s">
        <v>105</v>
      </c>
    </row>
    <row r="31" spans="1:33" ht="12.75">
      <c r="A31" s="5" t="s">
        <v>107</v>
      </c>
      <c r="B31" s="5" t="s">
        <v>108</v>
      </c>
      <c r="C31" s="5" t="s">
        <v>109</v>
      </c>
      <c r="D31" s="6" t="s">
        <v>62</v>
      </c>
      <c r="E31">
        <v>1</v>
      </c>
      <c r="F31">
        <v>1</v>
      </c>
      <c r="G31">
        <v>18</v>
      </c>
      <c r="H31" s="4">
        <f>G31/4</f>
        <v>4.5</v>
      </c>
      <c r="I31">
        <v>17</v>
      </c>
      <c r="J31" s="8">
        <f>I31/4</f>
        <v>4.25</v>
      </c>
      <c r="K31">
        <v>4</v>
      </c>
      <c r="L31" s="7">
        <f>3*E31+3*F31+H31+J31+K31</f>
        <v>18.75</v>
      </c>
      <c r="M31" s="4">
        <v>22</v>
      </c>
      <c r="N31" s="4">
        <v>35.5</v>
      </c>
      <c r="O31" s="4">
        <f>N31*50/45</f>
        <v>39.44444444444444</v>
      </c>
      <c r="P31" s="7">
        <f t="shared" si="1"/>
        <v>80.19444444444444</v>
      </c>
      <c r="Q31" s="7">
        <f t="shared" si="2"/>
        <v>48.11666666666667</v>
      </c>
      <c r="S31">
        <v>9.5</v>
      </c>
      <c r="T31">
        <v>50</v>
      </c>
      <c r="U31">
        <v>7</v>
      </c>
      <c r="V31">
        <v>44</v>
      </c>
      <c r="W31">
        <v>44</v>
      </c>
      <c r="X31">
        <v>70</v>
      </c>
      <c r="Y31" s="7">
        <f>SUM(S31*1+T31*0.3+U31*0.5+V31*0.4+W31*0.2+X31*0.25)</f>
        <v>71.9</v>
      </c>
      <c r="Z31" s="1">
        <v>9</v>
      </c>
      <c r="AA31" s="1">
        <f t="shared" si="0"/>
        <v>80.9</v>
      </c>
      <c r="AB31" s="7">
        <f t="shared" si="3"/>
        <v>28.760000000000005</v>
      </c>
      <c r="AC31" s="7">
        <f t="shared" si="4"/>
        <v>48.11666666666667</v>
      </c>
      <c r="AD31" s="7">
        <f t="shared" si="3"/>
        <v>32.36000000000001</v>
      </c>
      <c r="AE31" s="7">
        <f t="shared" si="5"/>
        <v>80.47666666666667</v>
      </c>
      <c r="AF31" s="7">
        <f>95/90.88*AE31</f>
        <v>84.12503667840376</v>
      </c>
      <c r="AG31" s="5" t="s">
        <v>108</v>
      </c>
    </row>
    <row r="32" spans="1:33" ht="12.75">
      <c r="A32" s="5" t="s">
        <v>110</v>
      </c>
      <c r="B32" s="5" t="s">
        <v>111</v>
      </c>
      <c r="C32" s="5" t="s">
        <v>112</v>
      </c>
      <c r="D32" s="6" t="s">
        <v>36</v>
      </c>
      <c r="E32">
        <v>1</v>
      </c>
      <c r="F32">
        <v>1</v>
      </c>
      <c r="G32">
        <v>11</v>
      </c>
      <c r="H32" s="4">
        <f>G32/4</f>
        <v>2.75</v>
      </c>
      <c r="I32">
        <v>12</v>
      </c>
      <c r="J32" s="8">
        <f>I32/4</f>
        <v>3</v>
      </c>
      <c r="K32">
        <v>3</v>
      </c>
      <c r="L32" s="7">
        <f>3*E32+3*F32+H32+J32+K32</f>
        <v>14.75</v>
      </c>
      <c r="M32" s="4">
        <v>21</v>
      </c>
      <c r="N32" s="4">
        <v>35.5</v>
      </c>
      <c r="O32" s="4">
        <f>N32*50/45</f>
        <v>39.44444444444444</v>
      </c>
      <c r="P32" s="7">
        <f t="shared" si="1"/>
        <v>75.19444444444444</v>
      </c>
      <c r="Q32" s="7">
        <f t="shared" si="2"/>
        <v>45.11666666666667</v>
      </c>
      <c r="S32">
        <v>10</v>
      </c>
      <c r="T32">
        <v>44</v>
      </c>
      <c r="U32">
        <v>10</v>
      </c>
      <c r="V32">
        <v>41</v>
      </c>
      <c r="W32">
        <v>45</v>
      </c>
      <c r="X32">
        <v>90</v>
      </c>
      <c r="Y32" s="7">
        <f>SUM(S32+T32*0.3+U32*0.5+V32*0.4+W32*0.2+X32*0.25)</f>
        <v>76.1</v>
      </c>
      <c r="Z32" s="1">
        <v>6.64</v>
      </c>
      <c r="AA32" s="1">
        <f t="shared" si="0"/>
        <v>82.74</v>
      </c>
      <c r="AB32" s="7">
        <f t="shared" si="3"/>
        <v>30.439999999999998</v>
      </c>
      <c r="AC32" s="7">
        <f t="shared" si="4"/>
        <v>45.11666666666667</v>
      </c>
      <c r="AD32" s="7">
        <f t="shared" si="3"/>
        <v>33.096</v>
      </c>
      <c r="AE32" s="7">
        <f t="shared" si="5"/>
        <v>78.21266666666666</v>
      </c>
      <c r="AF32" s="7">
        <f>95/90.88*AE32</f>
        <v>81.7583993544601</v>
      </c>
      <c r="AG32" s="5" t="s">
        <v>111</v>
      </c>
    </row>
    <row r="33" spans="1:33" ht="12.75">
      <c r="A33" s="5" t="s">
        <v>113</v>
      </c>
      <c r="B33" s="5" t="s">
        <v>114</v>
      </c>
      <c r="C33" s="5"/>
      <c r="D33" s="6"/>
      <c r="E33">
        <v>1</v>
      </c>
      <c r="F33">
        <v>1</v>
      </c>
      <c r="G33">
        <v>7</v>
      </c>
      <c r="H33" s="4">
        <f>G33/4</f>
        <v>1.75</v>
      </c>
      <c r="I33">
        <v>12</v>
      </c>
      <c r="J33" s="8">
        <f>I33/4</f>
        <v>3</v>
      </c>
      <c r="K33">
        <v>0</v>
      </c>
      <c r="L33" s="7">
        <f>3*E33+3*F33+H33+J33+K33</f>
        <v>10.75</v>
      </c>
      <c r="M33" s="4">
        <v>13.5</v>
      </c>
      <c r="N33" s="4">
        <v>23.5</v>
      </c>
      <c r="O33" s="4">
        <f>N33*50/45</f>
        <v>26.11111111111111</v>
      </c>
      <c r="P33" s="7">
        <f t="shared" si="1"/>
        <v>50.361111111111114</v>
      </c>
      <c r="Q33" s="7">
        <f t="shared" si="2"/>
        <v>30.21666666666667</v>
      </c>
      <c r="S33">
        <v>8</v>
      </c>
      <c r="T33">
        <v>25</v>
      </c>
      <c r="U33">
        <v>8</v>
      </c>
      <c r="V33">
        <v>10</v>
      </c>
      <c r="W33">
        <v>0</v>
      </c>
      <c r="X33">
        <v>0</v>
      </c>
      <c r="Y33" s="7">
        <f>SUM(S33+T33*0.3+U33*0.5+V33*0.4+W33*0.2+X33*0.25)</f>
        <v>23.5</v>
      </c>
      <c r="Z33" s="1">
        <v>5</v>
      </c>
      <c r="AA33" s="1">
        <f t="shared" si="0"/>
        <v>28.5</v>
      </c>
      <c r="AB33" s="7">
        <f t="shared" si="3"/>
        <v>9.4</v>
      </c>
      <c r="AC33" s="7">
        <f t="shared" si="4"/>
        <v>30.21666666666667</v>
      </c>
      <c r="AD33" s="7">
        <f t="shared" si="3"/>
        <v>11.4</v>
      </c>
      <c r="AE33" s="7">
        <f t="shared" si="5"/>
        <v>41.61666666666667</v>
      </c>
      <c r="AF33" s="7">
        <f>95/90.88*AE33</f>
        <v>43.503337734741784</v>
      </c>
      <c r="AG33" s="5" t="s">
        <v>114</v>
      </c>
    </row>
    <row r="34" spans="1:33" ht="12.75">
      <c r="A34" s="5" t="s">
        <v>115</v>
      </c>
      <c r="B34" s="5" t="s">
        <v>116</v>
      </c>
      <c r="C34" s="5" t="s">
        <v>117</v>
      </c>
      <c r="D34" s="6" t="s">
        <v>69</v>
      </c>
      <c r="E34">
        <v>1</v>
      </c>
      <c r="F34">
        <v>1</v>
      </c>
      <c r="G34">
        <v>16</v>
      </c>
      <c r="H34" s="4">
        <f>G34/4</f>
        <v>4</v>
      </c>
      <c r="I34">
        <v>11</v>
      </c>
      <c r="J34" s="8">
        <f>I34/4</f>
        <v>2.75</v>
      </c>
      <c r="K34">
        <v>3</v>
      </c>
      <c r="L34" s="7">
        <f>3*E34+3*F34+H34+J34+K34</f>
        <v>15.75</v>
      </c>
      <c r="M34" s="4">
        <v>19</v>
      </c>
      <c r="N34" s="4">
        <v>33</v>
      </c>
      <c r="O34" s="4">
        <f>N34*50/45</f>
        <v>36.666666666666664</v>
      </c>
      <c r="P34" s="7">
        <f t="shared" si="1"/>
        <v>71.41666666666666</v>
      </c>
      <c r="Q34" s="7">
        <f t="shared" si="2"/>
        <v>42.849999999999994</v>
      </c>
      <c r="S34">
        <v>10</v>
      </c>
      <c r="T34">
        <v>48</v>
      </c>
      <c r="U34">
        <v>9.5</v>
      </c>
      <c r="V34">
        <v>47</v>
      </c>
      <c r="W34">
        <v>47</v>
      </c>
      <c r="X34">
        <v>95</v>
      </c>
      <c r="Y34" s="7">
        <f>SUM(S34+T34*0.3+U34*0.5+V34*0.4+W34*0.2+X34*0.25)</f>
        <v>81.1</v>
      </c>
      <c r="Z34" s="1">
        <v>7.9</v>
      </c>
      <c r="AA34" s="1">
        <f t="shared" si="0"/>
        <v>89</v>
      </c>
      <c r="AB34" s="7">
        <f t="shared" si="3"/>
        <v>32.44</v>
      </c>
      <c r="AC34" s="7">
        <f t="shared" si="4"/>
        <v>42.849999999999994</v>
      </c>
      <c r="AD34" s="7">
        <f t="shared" si="3"/>
        <v>35.6</v>
      </c>
      <c r="AE34" s="7">
        <f t="shared" si="5"/>
        <v>78.44999999999999</v>
      </c>
      <c r="AF34" s="7">
        <f>95/90.88*AE34</f>
        <v>82.00649207746477</v>
      </c>
      <c r="AG34" s="5" t="s">
        <v>116</v>
      </c>
    </row>
    <row r="35" spans="1:33" ht="12.75">
      <c r="A35" s="5" t="s">
        <v>118</v>
      </c>
      <c r="B35" s="5" t="s">
        <v>119</v>
      </c>
      <c r="C35" s="5" t="s">
        <v>46</v>
      </c>
      <c r="D35" s="6" t="s">
        <v>120</v>
      </c>
      <c r="E35">
        <v>1</v>
      </c>
      <c r="F35">
        <v>1</v>
      </c>
      <c r="G35">
        <v>8</v>
      </c>
      <c r="H35" s="4">
        <f>G35/4</f>
        <v>2</v>
      </c>
      <c r="I35">
        <v>12</v>
      </c>
      <c r="J35" s="8">
        <f>I35/4</f>
        <v>3</v>
      </c>
      <c r="K35">
        <v>2</v>
      </c>
      <c r="L35" s="7">
        <f>3*E35+3*F35+H35+J35+K35</f>
        <v>13</v>
      </c>
      <c r="M35" s="4">
        <v>17</v>
      </c>
      <c r="N35" s="4">
        <v>23.5</v>
      </c>
      <c r="O35" s="4">
        <f>N35*50/45</f>
        <v>26.11111111111111</v>
      </c>
      <c r="P35" s="7">
        <f t="shared" si="1"/>
        <v>56.111111111111114</v>
      </c>
      <c r="Q35" s="7">
        <f t="shared" si="2"/>
        <v>33.66666666666667</v>
      </c>
      <c r="S35">
        <v>7</v>
      </c>
      <c r="T35">
        <v>30</v>
      </c>
      <c r="U35">
        <v>7</v>
      </c>
      <c r="V35">
        <v>25</v>
      </c>
      <c r="W35">
        <v>10</v>
      </c>
      <c r="X35">
        <v>0</v>
      </c>
      <c r="Y35" s="7">
        <f>SUM(S35*1+T35*0.3+U35*0.5+V35*0.4+W35*0.2+X35*0.25)</f>
        <v>31.5</v>
      </c>
      <c r="Z35" s="1">
        <v>4.92</v>
      </c>
      <c r="AA35" s="1">
        <f t="shared" si="0"/>
        <v>36.42</v>
      </c>
      <c r="AB35" s="7">
        <f t="shared" si="3"/>
        <v>12.600000000000001</v>
      </c>
      <c r="AC35" s="7">
        <f t="shared" si="4"/>
        <v>33.666666666666664</v>
      </c>
      <c r="AD35" s="7">
        <f t="shared" si="3"/>
        <v>14.568000000000001</v>
      </c>
      <c r="AE35" s="7">
        <f t="shared" si="5"/>
        <v>48.23466666666667</v>
      </c>
      <c r="AF35" s="7">
        <f>95/90.88*AE35</f>
        <v>50.421361502347416</v>
      </c>
      <c r="AG35" s="5" t="s">
        <v>119</v>
      </c>
    </row>
    <row r="36" spans="1:33" ht="12.75">
      <c r="A36" s="5" t="s">
        <v>121</v>
      </c>
      <c r="B36" s="5" t="s">
        <v>122</v>
      </c>
      <c r="C36" s="5" t="s">
        <v>123</v>
      </c>
      <c r="D36" s="6" t="s">
        <v>32</v>
      </c>
      <c r="E36">
        <v>1</v>
      </c>
      <c r="F36">
        <v>1</v>
      </c>
      <c r="G36">
        <v>7</v>
      </c>
      <c r="H36" s="4">
        <f>G36/4</f>
        <v>1.75</v>
      </c>
      <c r="I36">
        <v>13</v>
      </c>
      <c r="J36" s="8">
        <f>I36/4</f>
        <v>3.25</v>
      </c>
      <c r="K36">
        <v>3</v>
      </c>
      <c r="L36" s="7">
        <f>3*E36+3*F36+H36+J36+K36</f>
        <v>14</v>
      </c>
      <c r="M36" s="4">
        <v>15</v>
      </c>
      <c r="N36" s="4">
        <v>28.5</v>
      </c>
      <c r="O36" s="4">
        <f>N36*50/45</f>
        <v>31.666666666666668</v>
      </c>
      <c r="P36" s="7">
        <f t="shared" si="1"/>
        <v>60.66666666666667</v>
      </c>
      <c r="Q36" s="7">
        <f t="shared" si="2"/>
        <v>36.400000000000006</v>
      </c>
      <c r="S36">
        <v>9.5</v>
      </c>
      <c r="T36">
        <v>41</v>
      </c>
      <c r="U36">
        <v>10</v>
      </c>
      <c r="V36">
        <v>43</v>
      </c>
      <c r="W36">
        <v>45</v>
      </c>
      <c r="X36">
        <v>90</v>
      </c>
      <c r="Y36" s="7">
        <f>SUM(S36*1+T36*0.3+U36*0.5+V36*0.4+W36*0.2+X36*0.25)</f>
        <v>75.5</v>
      </c>
      <c r="Z36" s="1">
        <v>6.42</v>
      </c>
      <c r="AA36" s="1">
        <f t="shared" si="0"/>
        <v>81.92</v>
      </c>
      <c r="AB36" s="7">
        <f t="shared" si="3"/>
        <v>30.200000000000003</v>
      </c>
      <c r="AC36" s="7">
        <f t="shared" si="4"/>
        <v>36.4</v>
      </c>
      <c r="AD36" s="7">
        <f t="shared" si="3"/>
        <v>32.768</v>
      </c>
      <c r="AE36" s="7">
        <f t="shared" si="5"/>
        <v>69.168</v>
      </c>
      <c r="AF36" s="7">
        <f>95/90.88*AE36</f>
        <v>72.30369718309859</v>
      </c>
      <c r="AG36" s="5" t="s">
        <v>122</v>
      </c>
    </row>
    <row r="37" spans="1:33" ht="12.75">
      <c r="A37" s="5" t="s">
        <v>124</v>
      </c>
      <c r="B37" s="5" t="s">
        <v>125</v>
      </c>
      <c r="C37" s="5" t="s">
        <v>126</v>
      </c>
      <c r="D37" s="6" t="s">
        <v>69</v>
      </c>
      <c r="E37">
        <v>1</v>
      </c>
      <c r="F37">
        <v>1</v>
      </c>
      <c r="G37">
        <v>15</v>
      </c>
      <c r="H37" s="4">
        <f>G37/4</f>
        <v>3.75</v>
      </c>
      <c r="I37">
        <v>18</v>
      </c>
      <c r="J37" s="8">
        <f>I37/4</f>
        <v>4.5</v>
      </c>
      <c r="K37">
        <v>3</v>
      </c>
      <c r="L37" s="7">
        <f>3*E37+3*F37+H37+J37+K37</f>
        <v>17.25</v>
      </c>
      <c r="M37" s="4">
        <v>22</v>
      </c>
      <c r="N37" s="4">
        <v>38</v>
      </c>
      <c r="O37" s="4">
        <f>N37*50/45</f>
        <v>42.22222222222222</v>
      </c>
      <c r="P37" s="7">
        <f t="shared" si="1"/>
        <v>81.47222222222223</v>
      </c>
      <c r="Q37" s="7">
        <f t="shared" si="2"/>
        <v>48.88333333333334</v>
      </c>
      <c r="S37">
        <v>10</v>
      </c>
      <c r="T37">
        <v>48</v>
      </c>
      <c r="U37">
        <v>9</v>
      </c>
      <c r="V37">
        <v>31</v>
      </c>
      <c r="W37">
        <v>41</v>
      </c>
      <c r="X37">
        <v>86</v>
      </c>
      <c r="Y37" s="7">
        <f>SUM(S37+T37*0.3+U37*0.5+V37*0.4+W37*0.2+X37*0.25)</f>
        <v>71</v>
      </c>
      <c r="Z37" s="1">
        <v>7.5</v>
      </c>
      <c r="AA37" s="1">
        <f aca="true" t="shared" si="7" ref="AA37:AA62">SUM(Y37+Z37)</f>
        <v>78.5</v>
      </c>
      <c r="AB37" s="7">
        <f t="shared" si="3"/>
        <v>28.400000000000002</v>
      </c>
      <c r="AC37" s="7">
        <f t="shared" si="4"/>
        <v>48.88333333333333</v>
      </c>
      <c r="AD37" s="7">
        <f t="shared" si="3"/>
        <v>31.400000000000002</v>
      </c>
      <c r="AE37" s="7">
        <f t="shared" si="5"/>
        <v>80.28333333333333</v>
      </c>
      <c r="AF37" s="7">
        <f>95/90.88*AE37</f>
        <v>83.92293867370891</v>
      </c>
      <c r="AG37" s="5" t="s">
        <v>125</v>
      </c>
    </row>
    <row r="38" spans="1:33" ht="12.75">
      <c r="A38" s="5" t="s">
        <v>127</v>
      </c>
      <c r="B38" s="5" t="s">
        <v>128</v>
      </c>
      <c r="C38" s="5" t="s">
        <v>129</v>
      </c>
      <c r="D38" s="6" t="s">
        <v>47</v>
      </c>
      <c r="E38">
        <v>1</v>
      </c>
      <c r="F38">
        <v>1</v>
      </c>
      <c r="G38">
        <v>15</v>
      </c>
      <c r="H38" s="4">
        <f>G38/4</f>
        <v>3.75</v>
      </c>
      <c r="I38">
        <v>18</v>
      </c>
      <c r="J38" s="8">
        <f>I38/4</f>
        <v>4.5</v>
      </c>
      <c r="K38">
        <v>3</v>
      </c>
      <c r="L38" s="7">
        <f>3*E38+3*F38+H38+J38+K38</f>
        <v>17.25</v>
      </c>
      <c r="M38" s="4">
        <v>23</v>
      </c>
      <c r="N38" s="4">
        <v>35</v>
      </c>
      <c r="O38" s="4">
        <f>N38*50/45</f>
        <v>38.888888888888886</v>
      </c>
      <c r="P38" s="7">
        <f t="shared" si="1"/>
        <v>79.13888888888889</v>
      </c>
      <c r="Q38" s="7">
        <f t="shared" si="2"/>
        <v>47.48333333333333</v>
      </c>
      <c r="S38">
        <v>7.5</v>
      </c>
      <c r="T38">
        <v>50</v>
      </c>
      <c r="U38">
        <v>10</v>
      </c>
      <c r="V38">
        <v>34</v>
      </c>
      <c r="W38">
        <v>43</v>
      </c>
      <c r="X38">
        <v>80</v>
      </c>
      <c r="Y38" s="7">
        <f>SUM(S38+T38*0.3+U38*0.5+V38*0.4+W38*0.2+X38*0.25)</f>
        <v>69.7</v>
      </c>
      <c r="Z38" s="1">
        <v>8.35</v>
      </c>
      <c r="AA38" s="1">
        <f t="shared" si="7"/>
        <v>78.05</v>
      </c>
      <c r="AB38" s="7">
        <f t="shared" si="3"/>
        <v>27.880000000000003</v>
      </c>
      <c r="AC38" s="7">
        <f t="shared" si="4"/>
        <v>47.48333333333333</v>
      </c>
      <c r="AD38" s="7">
        <f t="shared" si="3"/>
        <v>31.22</v>
      </c>
      <c r="AE38" s="7">
        <f t="shared" si="5"/>
        <v>78.70333333333332</v>
      </c>
      <c r="AF38" s="7">
        <f>95/90.88*AE38</f>
        <v>82.27131015258215</v>
      </c>
      <c r="AG38" s="5" t="s">
        <v>128</v>
      </c>
    </row>
    <row r="39" spans="1:33" ht="12.75">
      <c r="A39" s="5" t="s">
        <v>130</v>
      </c>
      <c r="B39" s="5" t="s">
        <v>131</v>
      </c>
      <c r="C39" s="5" t="s">
        <v>132</v>
      </c>
      <c r="D39" s="6" t="s">
        <v>69</v>
      </c>
      <c r="E39">
        <v>1</v>
      </c>
      <c r="F39">
        <v>1</v>
      </c>
      <c r="G39">
        <v>16</v>
      </c>
      <c r="H39" s="4">
        <f>G39/4</f>
        <v>4</v>
      </c>
      <c r="I39">
        <v>16</v>
      </c>
      <c r="J39" s="8">
        <f>I39/4</f>
        <v>4</v>
      </c>
      <c r="K39">
        <v>4</v>
      </c>
      <c r="L39" s="7">
        <f>3*E39+3*F39+H39+J39+K39</f>
        <v>18</v>
      </c>
      <c r="M39" s="4">
        <v>24.5</v>
      </c>
      <c r="N39" s="4">
        <v>35.5</v>
      </c>
      <c r="O39" s="4">
        <f>N39*50/45</f>
        <v>39.44444444444444</v>
      </c>
      <c r="P39" s="7">
        <f t="shared" si="1"/>
        <v>81.94444444444444</v>
      </c>
      <c r="Q39" s="7">
        <f t="shared" si="2"/>
        <v>49.16666666666667</v>
      </c>
      <c r="S39">
        <v>10</v>
      </c>
      <c r="T39">
        <v>47</v>
      </c>
      <c r="U39">
        <v>10</v>
      </c>
      <c r="V39">
        <v>34</v>
      </c>
      <c r="W39">
        <v>50</v>
      </c>
      <c r="X39">
        <v>72</v>
      </c>
      <c r="Y39" s="7">
        <f>SUM(S39*1+T39*0.3+U39*0.5+V39*0.4+W39*0.2+X39*0.25)</f>
        <v>70.7</v>
      </c>
      <c r="Z39" s="1">
        <v>9.46</v>
      </c>
      <c r="AA39" s="1">
        <f t="shared" si="7"/>
        <v>80.16</v>
      </c>
      <c r="AB39" s="7">
        <f t="shared" si="3"/>
        <v>28.28</v>
      </c>
      <c r="AC39" s="7">
        <f t="shared" si="4"/>
        <v>49.166666666666664</v>
      </c>
      <c r="AD39" s="7">
        <f t="shared" si="3"/>
        <v>32.064</v>
      </c>
      <c r="AE39" s="7">
        <f t="shared" si="5"/>
        <v>81.23066666666666</v>
      </c>
      <c r="AF39" s="7">
        <f>95/90.88*AE39</f>
        <v>84.91321889671362</v>
      </c>
      <c r="AG39" s="5" t="s">
        <v>131</v>
      </c>
    </row>
    <row r="40" spans="1:33" ht="12.75">
      <c r="A40" s="5" t="s">
        <v>133</v>
      </c>
      <c r="B40" s="5" t="s">
        <v>134</v>
      </c>
      <c r="C40" s="5" t="s">
        <v>46</v>
      </c>
      <c r="D40" s="6" t="s">
        <v>62</v>
      </c>
      <c r="E40">
        <v>1</v>
      </c>
      <c r="F40">
        <v>1</v>
      </c>
      <c r="G40">
        <v>4</v>
      </c>
      <c r="H40" s="4">
        <f>G40/4</f>
        <v>1</v>
      </c>
      <c r="I40">
        <v>14</v>
      </c>
      <c r="J40" s="8">
        <f>I40/4</f>
        <v>3.5</v>
      </c>
      <c r="K40">
        <v>3</v>
      </c>
      <c r="L40" s="7">
        <f>3*E40+3*F40+H40+J40+K40</f>
        <v>13.5</v>
      </c>
      <c r="M40" s="4">
        <v>8</v>
      </c>
      <c r="N40" s="4">
        <v>22.5</v>
      </c>
      <c r="O40" s="4">
        <f>N40*50/45</f>
        <v>25</v>
      </c>
      <c r="P40" s="7">
        <f t="shared" si="1"/>
        <v>46.5</v>
      </c>
      <c r="Q40" s="7">
        <f t="shared" si="2"/>
        <v>27.9</v>
      </c>
      <c r="S40">
        <v>7</v>
      </c>
      <c r="T40">
        <v>30</v>
      </c>
      <c r="U40">
        <v>7</v>
      </c>
      <c r="V40">
        <v>25</v>
      </c>
      <c r="W40">
        <v>10</v>
      </c>
      <c r="X40">
        <v>0</v>
      </c>
      <c r="Y40" s="7">
        <f>SUM(S40+T40*0.3+U40*0.5+V40*0.4+W40*0.2+X40*0.25)</f>
        <v>31.5</v>
      </c>
      <c r="Z40" s="1">
        <v>6.9</v>
      </c>
      <c r="AA40" s="1">
        <f t="shared" si="7"/>
        <v>38.4</v>
      </c>
      <c r="AB40" s="7">
        <f t="shared" si="3"/>
        <v>12.600000000000001</v>
      </c>
      <c r="AC40" s="7">
        <f t="shared" si="4"/>
        <v>27.9</v>
      </c>
      <c r="AD40" s="7">
        <f t="shared" si="3"/>
        <v>15.36</v>
      </c>
      <c r="AE40" s="7">
        <f t="shared" si="5"/>
        <v>43.26</v>
      </c>
      <c r="AF40" s="7">
        <f>95/90.88*AE40</f>
        <v>45.22117077464789</v>
      </c>
      <c r="AG40" s="5" t="s">
        <v>134</v>
      </c>
    </row>
    <row r="41" spans="1:33" ht="12.75">
      <c r="A41" s="5" t="s">
        <v>135</v>
      </c>
      <c r="B41" s="5" t="s">
        <v>136</v>
      </c>
      <c r="C41" s="5" t="s">
        <v>137</v>
      </c>
      <c r="D41" s="6" t="s">
        <v>62</v>
      </c>
      <c r="E41">
        <v>1</v>
      </c>
      <c r="F41">
        <v>1</v>
      </c>
      <c r="G41">
        <v>14</v>
      </c>
      <c r="H41" s="4">
        <f>G41/4</f>
        <v>3.5</v>
      </c>
      <c r="I41">
        <v>14</v>
      </c>
      <c r="J41" s="8">
        <f>I41/4</f>
        <v>3.5</v>
      </c>
      <c r="K41">
        <v>3</v>
      </c>
      <c r="L41" s="7">
        <f>3*E41+3*F41+H41+J41+K41</f>
        <v>16</v>
      </c>
      <c r="M41" s="4">
        <v>19</v>
      </c>
      <c r="N41" s="4">
        <v>32.5</v>
      </c>
      <c r="O41" s="4">
        <f>N41*50/45</f>
        <v>36.111111111111114</v>
      </c>
      <c r="P41" s="7">
        <f t="shared" si="1"/>
        <v>71.11111111111111</v>
      </c>
      <c r="Q41" s="7">
        <f t="shared" si="2"/>
        <v>42.66666666666667</v>
      </c>
      <c r="S41">
        <v>10</v>
      </c>
      <c r="T41">
        <v>45</v>
      </c>
      <c r="U41">
        <v>8</v>
      </c>
      <c r="V41">
        <v>49</v>
      </c>
      <c r="W41">
        <v>49</v>
      </c>
      <c r="X41">
        <v>98</v>
      </c>
      <c r="Y41" s="7">
        <f>SUM(S41+T41*0.3+U41*0.5+V41*0.4+W41*0.2+X41*0.25)</f>
        <v>81.4</v>
      </c>
      <c r="Z41" s="1">
        <v>8.14</v>
      </c>
      <c r="AA41" s="1">
        <f t="shared" si="7"/>
        <v>89.54</v>
      </c>
      <c r="AB41" s="7">
        <f t="shared" si="3"/>
        <v>32.56</v>
      </c>
      <c r="AC41" s="7">
        <f t="shared" si="4"/>
        <v>42.666666666666664</v>
      </c>
      <c r="AD41" s="7">
        <f t="shared" si="3"/>
        <v>35.816</v>
      </c>
      <c r="AE41" s="7">
        <f t="shared" si="5"/>
        <v>78.48266666666666</v>
      </c>
      <c r="AF41" s="7">
        <f>95/90.88*AE41</f>
        <v>82.04063967136149</v>
      </c>
      <c r="AG41" s="5" t="s">
        <v>136</v>
      </c>
    </row>
    <row r="42" spans="1:33" ht="12.75">
      <c r="A42" s="5" t="s">
        <v>138</v>
      </c>
      <c r="B42" s="5" t="s">
        <v>139</v>
      </c>
      <c r="C42" s="5" t="s">
        <v>140</v>
      </c>
      <c r="D42" s="6" t="s">
        <v>53</v>
      </c>
      <c r="E42">
        <v>1</v>
      </c>
      <c r="F42">
        <v>1</v>
      </c>
      <c r="G42">
        <v>9</v>
      </c>
      <c r="H42" s="4">
        <f>G42/4</f>
        <v>2.25</v>
      </c>
      <c r="I42">
        <v>9</v>
      </c>
      <c r="J42" s="4">
        <f>I42/4</f>
        <v>2.25</v>
      </c>
      <c r="K42">
        <v>4</v>
      </c>
      <c r="L42" s="7">
        <f>3*E42+3*F42+H42+J42+K42</f>
        <v>14.5</v>
      </c>
      <c r="M42" s="4">
        <v>12.5</v>
      </c>
      <c r="N42" s="4">
        <v>25.5</v>
      </c>
      <c r="O42" s="4">
        <f>N42*50/45</f>
        <v>28.333333333333332</v>
      </c>
      <c r="P42" s="7">
        <f t="shared" si="1"/>
        <v>55.33333333333333</v>
      </c>
      <c r="Q42" s="7">
        <f t="shared" si="2"/>
        <v>33.199999999999996</v>
      </c>
      <c r="S42">
        <v>10</v>
      </c>
      <c r="T42">
        <v>50</v>
      </c>
      <c r="U42">
        <v>9</v>
      </c>
      <c r="V42">
        <v>47</v>
      </c>
      <c r="W42">
        <v>48</v>
      </c>
      <c r="X42">
        <v>88</v>
      </c>
      <c r="Y42" s="7">
        <f>SUM(S42*1+T42*0.3+U42*0.5+V42*0.4+W42*0.2+X42*0.25)</f>
        <v>79.9</v>
      </c>
      <c r="Z42" s="1">
        <v>7.92</v>
      </c>
      <c r="AA42" s="1">
        <f t="shared" si="7"/>
        <v>87.82000000000001</v>
      </c>
      <c r="AB42" s="7">
        <f t="shared" si="3"/>
        <v>31.960000000000004</v>
      </c>
      <c r="AC42" s="7">
        <f t="shared" si="4"/>
        <v>33.199999999999996</v>
      </c>
      <c r="AD42" s="7">
        <f t="shared" si="3"/>
        <v>35.12800000000001</v>
      </c>
      <c r="AE42" s="7">
        <f t="shared" si="5"/>
        <v>68.328</v>
      </c>
      <c r="AF42" s="7">
        <f>95/90.88*AE42</f>
        <v>71.4256161971831</v>
      </c>
      <c r="AG42" s="5" t="s">
        <v>139</v>
      </c>
    </row>
    <row r="43" spans="1:33" ht="12.75">
      <c r="A43" s="5" t="s">
        <v>141</v>
      </c>
      <c r="B43" s="5" t="s">
        <v>142</v>
      </c>
      <c r="C43" s="5" t="s">
        <v>143</v>
      </c>
      <c r="D43" s="6" t="s">
        <v>53</v>
      </c>
      <c r="E43">
        <v>1</v>
      </c>
      <c r="F43">
        <v>1</v>
      </c>
      <c r="G43">
        <v>17</v>
      </c>
      <c r="H43" s="4">
        <f>G43/4</f>
        <v>4.25</v>
      </c>
      <c r="I43">
        <v>15</v>
      </c>
      <c r="J43" s="4">
        <f>I43/4</f>
        <v>3.75</v>
      </c>
      <c r="K43">
        <v>4</v>
      </c>
      <c r="L43" s="7">
        <f>3*E43+3*F43+H43+J43+K43</f>
        <v>18</v>
      </c>
      <c r="M43" s="4">
        <v>22.5</v>
      </c>
      <c r="N43" s="4">
        <v>35</v>
      </c>
      <c r="O43" s="4">
        <f>N43*50/45</f>
        <v>38.888888888888886</v>
      </c>
      <c r="P43" s="7">
        <f t="shared" si="1"/>
        <v>79.38888888888889</v>
      </c>
      <c r="Q43" s="7">
        <f t="shared" si="2"/>
        <v>47.63333333333333</v>
      </c>
      <c r="S43">
        <v>10</v>
      </c>
      <c r="T43">
        <v>50</v>
      </c>
      <c r="U43">
        <v>9</v>
      </c>
      <c r="V43">
        <v>47</v>
      </c>
      <c r="W43">
        <v>48</v>
      </c>
      <c r="X43">
        <v>88</v>
      </c>
      <c r="Y43" s="7">
        <f aca="true" t="shared" si="8" ref="Y43:Y52">SUM(S43+T43*0.3+U43*0.5+V43*0.4+W43*0.2+X43*0.25)</f>
        <v>79.9</v>
      </c>
      <c r="Z43" s="1">
        <v>9.25</v>
      </c>
      <c r="AA43" s="1">
        <f t="shared" si="7"/>
        <v>89.15</v>
      </c>
      <c r="AB43" s="7">
        <f t="shared" si="3"/>
        <v>31.960000000000004</v>
      </c>
      <c r="AC43" s="7">
        <f t="shared" si="4"/>
        <v>47.63333333333333</v>
      </c>
      <c r="AD43" s="7">
        <f t="shared" si="3"/>
        <v>35.660000000000004</v>
      </c>
      <c r="AE43" s="7">
        <f t="shared" si="5"/>
        <v>83.29333333333334</v>
      </c>
      <c r="AF43" s="7">
        <f>95/90.88*AE43</f>
        <v>87.06939553990611</v>
      </c>
      <c r="AG43" s="5" t="s">
        <v>142</v>
      </c>
    </row>
    <row r="44" spans="1:33" ht="12.75">
      <c r="A44" s="5" t="s">
        <v>144</v>
      </c>
      <c r="B44" s="5" t="s">
        <v>145</v>
      </c>
      <c r="C44" s="5" t="s">
        <v>98</v>
      </c>
      <c r="D44" s="6" t="s">
        <v>120</v>
      </c>
      <c r="E44">
        <v>1</v>
      </c>
      <c r="F44">
        <v>1</v>
      </c>
      <c r="G44">
        <v>20</v>
      </c>
      <c r="H44" s="4">
        <f>G44/4</f>
        <v>5</v>
      </c>
      <c r="I44">
        <v>17</v>
      </c>
      <c r="J44" s="4">
        <f>I44/4</f>
        <v>4.25</v>
      </c>
      <c r="K44">
        <v>3</v>
      </c>
      <c r="L44" s="7">
        <f>3*E44+3*F44+H44+J44+K44</f>
        <v>18.25</v>
      </c>
      <c r="M44" s="4">
        <v>19.5</v>
      </c>
      <c r="N44" s="4">
        <v>38.5</v>
      </c>
      <c r="O44" s="4">
        <f>N44*50/45</f>
        <v>42.77777777777778</v>
      </c>
      <c r="P44" s="7">
        <f t="shared" si="1"/>
        <v>80.52777777777777</v>
      </c>
      <c r="Q44" s="7">
        <f t="shared" si="2"/>
        <v>48.31666666666666</v>
      </c>
      <c r="S44">
        <v>10</v>
      </c>
      <c r="T44">
        <v>50</v>
      </c>
      <c r="U44">
        <v>8</v>
      </c>
      <c r="V44">
        <v>47</v>
      </c>
      <c r="W44">
        <v>45</v>
      </c>
      <c r="X44">
        <v>90</v>
      </c>
      <c r="Y44" s="7">
        <f t="shared" si="8"/>
        <v>79.3</v>
      </c>
      <c r="Z44" s="1">
        <v>6</v>
      </c>
      <c r="AA44" s="1">
        <f t="shared" si="7"/>
        <v>85.3</v>
      </c>
      <c r="AB44" s="7">
        <f t="shared" si="3"/>
        <v>31.72</v>
      </c>
      <c r="AC44" s="7">
        <f t="shared" si="4"/>
        <v>48.31666666666666</v>
      </c>
      <c r="AD44" s="7">
        <f t="shared" si="3"/>
        <v>34.12</v>
      </c>
      <c r="AE44" s="7">
        <f t="shared" si="5"/>
        <v>82.43666666666667</v>
      </c>
      <c r="AF44" s="7">
        <f>95/90.88*AE44</f>
        <v>86.17389231220658</v>
      </c>
      <c r="AG44" s="5" t="s">
        <v>145</v>
      </c>
    </row>
    <row r="45" spans="1:33" ht="12.75">
      <c r="A45" s="5" t="s">
        <v>146</v>
      </c>
      <c r="B45" s="5" t="s">
        <v>147</v>
      </c>
      <c r="C45" s="5" t="s">
        <v>148</v>
      </c>
      <c r="D45" s="6" t="s">
        <v>47</v>
      </c>
      <c r="E45">
        <v>1</v>
      </c>
      <c r="F45">
        <v>1</v>
      </c>
      <c r="G45">
        <v>14</v>
      </c>
      <c r="H45" s="4">
        <f>G45/4</f>
        <v>3.5</v>
      </c>
      <c r="I45">
        <v>10</v>
      </c>
      <c r="J45" s="4">
        <f>I45/4</f>
        <v>2.5</v>
      </c>
      <c r="K45">
        <v>3</v>
      </c>
      <c r="L45" s="7">
        <f>3*E45+3*F45+H45+J45+K45</f>
        <v>15</v>
      </c>
      <c r="M45" s="4">
        <v>24.5</v>
      </c>
      <c r="N45" s="4">
        <v>38.5</v>
      </c>
      <c r="O45" s="4">
        <f>N45*50/45</f>
        <v>42.77777777777778</v>
      </c>
      <c r="P45" s="7">
        <f t="shared" si="1"/>
        <v>82.27777777777777</v>
      </c>
      <c r="Q45" s="7">
        <f t="shared" si="2"/>
        <v>49.36666666666666</v>
      </c>
      <c r="S45">
        <v>9</v>
      </c>
      <c r="T45">
        <v>44</v>
      </c>
      <c r="U45">
        <v>9</v>
      </c>
      <c r="V45">
        <v>44</v>
      </c>
      <c r="W45">
        <v>44</v>
      </c>
      <c r="X45">
        <v>70</v>
      </c>
      <c r="Y45" s="7">
        <f t="shared" si="8"/>
        <v>70.6</v>
      </c>
      <c r="Z45" s="1">
        <v>8.36</v>
      </c>
      <c r="AA45" s="1">
        <f t="shared" si="7"/>
        <v>78.96</v>
      </c>
      <c r="AB45" s="7">
        <f t="shared" si="3"/>
        <v>28.24</v>
      </c>
      <c r="AC45" s="7">
        <f t="shared" si="4"/>
        <v>49.36666666666666</v>
      </c>
      <c r="AD45" s="7">
        <f t="shared" si="3"/>
        <v>31.584</v>
      </c>
      <c r="AE45" s="7">
        <f t="shared" si="5"/>
        <v>80.95066666666666</v>
      </c>
      <c r="AF45" s="7">
        <f>95/90.88*AE45</f>
        <v>84.62052523474178</v>
      </c>
      <c r="AG45" s="5" t="s">
        <v>147</v>
      </c>
    </row>
    <row r="46" spans="1:33" ht="12.75">
      <c r="A46" s="5" t="s">
        <v>149</v>
      </c>
      <c r="B46" s="5" t="s">
        <v>150</v>
      </c>
      <c r="C46" s="5" t="s">
        <v>151</v>
      </c>
      <c r="D46" s="6" t="s">
        <v>62</v>
      </c>
      <c r="E46">
        <v>1</v>
      </c>
      <c r="F46">
        <v>1</v>
      </c>
      <c r="G46">
        <v>8</v>
      </c>
      <c r="H46" s="4">
        <f>G46/4</f>
        <v>2</v>
      </c>
      <c r="I46">
        <v>16</v>
      </c>
      <c r="J46" s="4">
        <f>I46/4</f>
        <v>4</v>
      </c>
      <c r="K46">
        <v>3</v>
      </c>
      <c r="L46" s="7">
        <f>3*E46+3*F46+H46+J46+K46</f>
        <v>15</v>
      </c>
      <c r="M46" s="4">
        <v>21</v>
      </c>
      <c r="N46" s="4">
        <v>30.5</v>
      </c>
      <c r="O46" s="4">
        <f>N46*50/45</f>
        <v>33.888888888888886</v>
      </c>
      <c r="P46" s="7">
        <f t="shared" si="1"/>
        <v>69.88888888888889</v>
      </c>
      <c r="Q46" s="7">
        <f t="shared" si="2"/>
        <v>41.93333333333333</v>
      </c>
      <c r="S46">
        <v>9.5</v>
      </c>
      <c r="T46">
        <v>45</v>
      </c>
      <c r="U46">
        <v>8</v>
      </c>
      <c r="V46">
        <v>44</v>
      </c>
      <c r="W46">
        <v>44</v>
      </c>
      <c r="X46">
        <v>70</v>
      </c>
      <c r="Y46" s="7">
        <f t="shared" si="8"/>
        <v>70.9</v>
      </c>
      <c r="Z46" s="1">
        <v>6.23</v>
      </c>
      <c r="AA46" s="1">
        <f t="shared" si="7"/>
        <v>77.13000000000001</v>
      </c>
      <c r="AB46" s="7">
        <f t="shared" si="3"/>
        <v>28.360000000000003</v>
      </c>
      <c r="AC46" s="7">
        <f t="shared" si="4"/>
        <v>41.93333333333333</v>
      </c>
      <c r="AD46" s="7">
        <f t="shared" si="3"/>
        <v>30.852000000000004</v>
      </c>
      <c r="AE46" s="7">
        <f t="shared" si="5"/>
        <v>72.78533333333334</v>
      </c>
      <c r="AF46" s="7">
        <f>95/90.88*AE46</f>
        <v>76.08502053990611</v>
      </c>
      <c r="AG46" s="5" t="s">
        <v>150</v>
      </c>
    </row>
    <row r="47" spans="1:33" ht="12.75">
      <c r="A47" s="5" t="s">
        <v>152</v>
      </c>
      <c r="B47" s="5" t="s">
        <v>153</v>
      </c>
      <c r="C47" s="5" t="s">
        <v>154</v>
      </c>
      <c r="D47" s="6" t="s">
        <v>32</v>
      </c>
      <c r="E47">
        <v>1</v>
      </c>
      <c r="F47">
        <v>1</v>
      </c>
      <c r="G47">
        <v>5</v>
      </c>
      <c r="H47" s="4">
        <f>G47/4</f>
        <v>1.25</v>
      </c>
      <c r="I47">
        <v>16</v>
      </c>
      <c r="J47" s="4">
        <f>I47/4</f>
        <v>4</v>
      </c>
      <c r="K47">
        <v>3</v>
      </c>
      <c r="L47" s="7">
        <f>3*E47+3*F47+H47+J47+K47</f>
        <v>14.25</v>
      </c>
      <c r="M47" s="4">
        <v>18</v>
      </c>
      <c r="N47" s="4">
        <v>30</v>
      </c>
      <c r="O47" s="4">
        <f>N47*50/45</f>
        <v>33.333333333333336</v>
      </c>
      <c r="P47" s="7">
        <f t="shared" si="1"/>
        <v>65.58333333333334</v>
      </c>
      <c r="Q47" s="7">
        <f t="shared" si="2"/>
        <v>39.35</v>
      </c>
      <c r="S47">
        <v>9.5</v>
      </c>
      <c r="T47">
        <v>41</v>
      </c>
      <c r="U47">
        <v>10</v>
      </c>
      <c r="V47">
        <v>43</v>
      </c>
      <c r="W47">
        <v>45</v>
      </c>
      <c r="X47">
        <v>90</v>
      </c>
      <c r="Y47" s="7">
        <f t="shared" si="8"/>
        <v>75.5</v>
      </c>
      <c r="Z47" s="1">
        <v>7.1</v>
      </c>
      <c r="AA47" s="1">
        <f t="shared" si="7"/>
        <v>82.6</v>
      </c>
      <c r="AB47" s="7">
        <f t="shared" si="3"/>
        <v>30.200000000000003</v>
      </c>
      <c r="AC47" s="7">
        <f t="shared" si="4"/>
        <v>39.35</v>
      </c>
      <c r="AD47" s="7">
        <f t="shared" si="3"/>
        <v>33.04</v>
      </c>
      <c r="AE47" s="7">
        <f t="shared" si="5"/>
        <v>72.39</v>
      </c>
      <c r="AF47" s="7">
        <f>95/90.88*AE47</f>
        <v>75.67176496478874</v>
      </c>
      <c r="AG47" s="5" t="s">
        <v>153</v>
      </c>
    </row>
    <row r="48" spans="1:33" ht="12.75">
      <c r="A48" s="5" t="s">
        <v>155</v>
      </c>
      <c r="B48" s="5" t="s">
        <v>156</v>
      </c>
      <c r="C48" s="5" t="s">
        <v>46</v>
      </c>
      <c r="D48" s="6" t="s">
        <v>36</v>
      </c>
      <c r="E48">
        <v>1</v>
      </c>
      <c r="F48">
        <v>1</v>
      </c>
      <c r="G48">
        <v>16</v>
      </c>
      <c r="H48" s="4">
        <f>G48/4</f>
        <v>4</v>
      </c>
      <c r="I48">
        <v>13</v>
      </c>
      <c r="J48" s="4">
        <f>I48/4</f>
        <v>3.25</v>
      </c>
      <c r="K48">
        <v>2</v>
      </c>
      <c r="L48" s="7">
        <f>3*E48+3*F48+H48+J48+K48</f>
        <v>15.25</v>
      </c>
      <c r="M48" s="4">
        <v>24.5</v>
      </c>
      <c r="N48" s="4">
        <v>37</v>
      </c>
      <c r="O48" s="4">
        <f>N48*50/45</f>
        <v>41.111111111111114</v>
      </c>
      <c r="P48" s="7">
        <f t="shared" si="1"/>
        <v>80.86111111111111</v>
      </c>
      <c r="Q48" s="7">
        <f t="shared" si="2"/>
        <v>48.51666666666667</v>
      </c>
      <c r="S48">
        <v>8</v>
      </c>
      <c r="T48">
        <v>47</v>
      </c>
      <c r="U48">
        <v>8.5</v>
      </c>
      <c r="V48">
        <v>43</v>
      </c>
      <c r="W48">
        <v>48</v>
      </c>
      <c r="X48">
        <v>80</v>
      </c>
      <c r="Y48" s="7">
        <f t="shared" si="8"/>
        <v>73.15</v>
      </c>
      <c r="Z48" s="1">
        <v>9.85</v>
      </c>
      <c r="AA48" s="1">
        <f t="shared" si="7"/>
        <v>83</v>
      </c>
      <c r="AB48" s="7">
        <f t="shared" si="3"/>
        <v>29.260000000000005</v>
      </c>
      <c r="AC48" s="7">
        <f t="shared" si="4"/>
        <v>48.516666666666666</v>
      </c>
      <c r="AD48" s="7">
        <f t="shared" si="3"/>
        <v>33.2</v>
      </c>
      <c r="AE48" s="7">
        <f t="shared" si="5"/>
        <v>81.71666666666667</v>
      </c>
      <c r="AF48" s="7">
        <f>95/90.88*AE48</f>
        <v>85.42125146713614</v>
      </c>
      <c r="AG48" s="5" t="s">
        <v>156</v>
      </c>
    </row>
    <row r="49" spans="1:33" ht="12.75">
      <c r="A49" s="5" t="s">
        <v>157</v>
      </c>
      <c r="B49" s="5" t="s">
        <v>158</v>
      </c>
      <c r="C49" s="5" t="s">
        <v>75</v>
      </c>
      <c r="D49" s="6" t="s">
        <v>32</v>
      </c>
      <c r="E49">
        <v>1</v>
      </c>
      <c r="F49">
        <v>1</v>
      </c>
      <c r="G49">
        <v>11</v>
      </c>
      <c r="H49" s="4">
        <f>G49/4</f>
        <v>2.75</v>
      </c>
      <c r="I49">
        <v>17</v>
      </c>
      <c r="J49" s="4">
        <f>I49/4</f>
        <v>4.25</v>
      </c>
      <c r="K49">
        <v>4</v>
      </c>
      <c r="L49" s="7">
        <f>3*E49+3*F49+H49+J49+K49</f>
        <v>17</v>
      </c>
      <c r="M49" s="4">
        <v>25</v>
      </c>
      <c r="N49" s="4">
        <v>36</v>
      </c>
      <c r="O49" s="4">
        <f>N49*50/45</f>
        <v>40</v>
      </c>
      <c r="P49" s="7">
        <f t="shared" si="1"/>
        <v>82</v>
      </c>
      <c r="Q49" s="7">
        <f t="shared" si="2"/>
        <v>49.2</v>
      </c>
      <c r="S49">
        <v>9</v>
      </c>
      <c r="T49">
        <v>48</v>
      </c>
      <c r="U49">
        <v>9</v>
      </c>
      <c r="V49">
        <v>47</v>
      </c>
      <c r="W49">
        <v>47</v>
      </c>
      <c r="X49">
        <v>90</v>
      </c>
      <c r="Y49" s="7">
        <f t="shared" si="8"/>
        <v>78.6</v>
      </c>
      <c r="Z49" s="1">
        <f>18.5*15/35</f>
        <v>7.928571428571429</v>
      </c>
      <c r="AA49" s="1">
        <f t="shared" si="7"/>
        <v>86.52857142857142</v>
      </c>
      <c r="AB49" s="7">
        <f t="shared" si="3"/>
        <v>31.439999999999998</v>
      </c>
      <c r="AC49" s="7">
        <f t="shared" si="4"/>
        <v>49.199999999999996</v>
      </c>
      <c r="AD49" s="7">
        <f t="shared" si="3"/>
        <v>34.61142857142857</v>
      </c>
      <c r="AE49" s="7">
        <f t="shared" si="5"/>
        <v>83.81142857142856</v>
      </c>
      <c r="AF49" s="7">
        <f>95/90.88*AE49</f>
        <v>87.61097837022132</v>
      </c>
      <c r="AG49" s="5" t="s">
        <v>158</v>
      </c>
    </row>
    <row r="50" spans="1:33" ht="12.75">
      <c r="A50" s="5" t="s">
        <v>159</v>
      </c>
      <c r="B50" s="5" t="s">
        <v>160</v>
      </c>
      <c r="C50" s="5" t="s">
        <v>39</v>
      </c>
      <c r="D50" s="6" t="s">
        <v>120</v>
      </c>
      <c r="F50">
        <v>1</v>
      </c>
      <c r="G50">
        <v>14</v>
      </c>
      <c r="H50" s="4">
        <f>G50/4</f>
        <v>3.5</v>
      </c>
      <c r="I50">
        <v>18</v>
      </c>
      <c r="J50" s="4">
        <f>I50/4</f>
        <v>4.5</v>
      </c>
      <c r="K50">
        <v>4</v>
      </c>
      <c r="L50" s="7">
        <f>3*E50+3*F50+H50+J50+K50</f>
        <v>15</v>
      </c>
      <c r="M50" s="4">
        <v>25.5</v>
      </c>
      <c r="N50" s="4">
        <v>39.5</v>
      </c>
      <c r="O50" s="4">
        <f>N50*50/45</f>
        <v>43.888888888888886</v>
      </c>
      <c r="P50" s="7">
        <f t="shared" si="1"/>
        <v>84.38888888888889</v>
      </c>
      <c r="Q50" s="7">
        <f t="shared" si="2"/>
        <v>50.63333333333333</v>
      </c>
      <c r="S50">
        <v>8.5</v>
      </c>
      <c r="T50">
        <v>42</v>
      </c>
      <c r="U50">
        <v>8</v>
      </c>
      <c r="V50">
        <v>48</v>
      </c>
      <c r="W50">
        <v>46</v>
      </c>
      <c r="X50">
        <v>88</v>
      </c>
      <c r="Y50" s="7">
        <f t="shared" si="8"/>
        <v>75.5</v>
      </c>
      <c r="Z50" s="1">
        <v>7.525</v>
      </c>
      <c r="AA50" s="1">
        <f t="shared" si="7"/>
        <v>83.025</v>
      </c>
      <c r="AB50" s="7">
        <f t="shared" si="3"/>
        <v>30.200000000000003</v>
      </c>
      <c r="AC50" s="7">
        <f t="shared" si="4"/>
        <v>50.63333333333333</v>
      </c>
      <c r="AD50" s="7">
        <f t="shared" si="3"/>
        <v>33.21</v>
      </c>
      <c r="AE50" s="7">
        <f t="shared" si="5"/>
        <v>83.84333333333333</v>
      </c>
      <c r="AF50" s="7">
        <f>95/90.88*AE50</f>
        <v>87.64432951877934</v>
      </c>
      <c r="AG50" s="5" t="s">
        <v>160</v>
      </c>
    </row>
    <row r="51" spans="1:33" ht="12.75">
      <c r="A51" s="5" t="s">
        <v>161</v>
      </c>
      <c r="B51" s="5" t="s">
        <v>162</v>
      </c>
      <c r="C51" s="5" t="s">
        <v>163</v>
      </c>
      <c r="D51" s="6" t="s">
        <v>62</v>
      </c>
      <c r="E51">
        <v>1</v>
      </c>
      <c r="F51">
        <v>1</v>
      </c>
      <c r="G51">
        <v>7</v>
      </c>
      <c r="H51" s="4">
        <f>G51/4</f>
        <v>1.75</v>
      </c>
      <c r="I51">
        <v>12</v>
      </c>
      <c r="J51" s="4">
        <f>I51/4</f>
        <v>3</v>
      </c>
      <c r="K51">
        <v>4</v>
      </c>
      <c r="L51" s="7">
        <f>3*E51+3*F51+H51+J51+K51</f>
        <v>14.75</v>
      </c>
      <c r="M51" s="4">
        <v>11</v>
      </c>
      <c r="N51" s="4">
        <v>22.5</v>
      </c>
      <c r="O51" s="4">
        <f>N51*50/45</f>
        <v>25</v>
      </c>
      <c r="P51" s="7">
        <f t="shared" si="1"/>
        <v>50.75</v>
      </c>
      <c r="Q51" s="7">
        <f t="shared" si="2"/>
        <v>30.45</v>
      </c>
      <c r="S51">
        <v>6.5</v>
      </c>
      <c r="T51">
        <v>30</v>
      </c>
      <c r="U51">
        <v>9</v>
      </c>
      <c r="V51">
        <v>17</v>
      </c>
      <c r="W51">
        <v>35</v>
      </c>
      <c r="X51">
        <v>25</v>
      </c>
      <c r="Y51" s="7">
        <f t="shared" si="8"/>
        <v>40.05</v>
      </c>
      <c r="Z51" s="1">
        <v>5.58</v>
      </c>
      <c r="AA51" s="1">
        <f t="shared" si="7"/>
        <v>45.629999999999995</v>
      </c>
      <c r="AB51" s="7">
        <f t="shared" si="3"/>
        <v>16.02</v>
      </c>
      <c r="AC51" s="7">
        <f t="shared" si="4"/>
        <v>30.45</v>
      </c>
      <c r="AD51" s="7">
        <f t="shared" si="3"/>
        <v>18.252</v>
      </c>
      <c r="AE51" s="7">
        <f t="shared" si="5"/>
        <v>48.702</v>
      </c>
      <c r="AF51" s="7">
        <f>95/90.88*AE51</f>
        <v>50.909881161971825</v>
      </c>
      <c r="AG51" s="5" t="s">
        <v>162</v>
      </c>
    </row>
    <row r="52" spans="1:33" ht="12.75">
      <c r="A52" s="5" t="s">
        <v>164</v>
      </c>
      <c r="B52" s="5" t="s">
        <v>165</v>
      </c>
      <c r="C52" s="5" t="s">
        <v>143</v>
      </c>
      <c r="D52" s="6" t="s">
        <v>53</v>
      </c>
      <c r="E52">
        <v>1</v>
      </c>
      <c r="F52">
        <v>1</v>
      </c>
      <c r="G52">
        <v>9</v>
      </c>
      <c r="H52" s="4">
        <f>G52/4</f>
        <v>2.25</v>
      </c>
      <c r="I52">
        <v>12</v>
      </c>
      <c r="J52" s="4">
        <f>I52/4</f>
        <v>3</v>
      </c>
      <c r="K52">
        <v>3</v>
      </c>
      <c r="L52" s="7">
        <f>3*E52+3*F52+H52+J52+K52</f>
        <v>14.25</v>
      </c>
      <c r="M52" s="4">
        <v>18.5</v>
      </c>
      <c r="N52" s="4">
        <v>36</v>
      </c>
      <c r="O52" s="4">
        <f>N52*50/45</f>
        <v>40</v>
      </c>
      <c r="P52" s="7">
        <f t="shared" si="1"/>
        <v>72.75</v>
      </c>
      <c r="Q52" s="7">
        <f t="shared" si="2"/>
        <v>43.65</v>
      </c>
      <c r="S52">
        <v>10</v>
      </c>
      <c r="T52">
        <v>47</v>
      </c>
      <c r="U52">
        <v>10</v>
      </c>
      <c r="V52">
        <v>34</v>
      </c>
      <c r="W52">
        <v>45</v>
      </c>
      <c r="X52">
        <v>72</v>
      </c>
      <c r="Y52" s="7">
        <f t="shared" si="8"/>
        <v>69.7</v>
      </c>
      <c r="Z52" s="1">
        <v>5.75</v>
      </c>
      <c r="AA52" s="1">
        <f t="shared" si="7"/>
        <v>75.45</v>
      </c>
      <c r="AB52" s="7">
        <f t="shared" si="3"/>
        <v>27.880000000000003</v>
      </c>
      <c r="AC52" s="7">
        <f t="shared" si="4"/>
        <v>43.65</v>
      </c>
      <c r="AD52" s="7">
        <f t="shared" si="3"/>
        <v>30.180000000000003</v>
      </c>
      <c r="AE52" s="7">
        <f t="shared" si="5"/>
        <v>73.83</v>
      </c>
      <c r="AF52" s="7">
        <f>95/90.88*AE52</f>
        <v>77.17704665492957</v>
      </c>
      <c r="AG52" s="5" t="s">
        <v>165</v>
      </c>
    </row>
    <row r="53" spans="1:33" ht="12.75">
      <c r="A53" s="5" t="s">
        <v>166</v>
      </c>
      <c r="B53" s="5" t="s">
        <v>167</v>
      </c>
      <c r="C53" s="5" t="s">
        <v>112</v>
      </c>
      <c r="D53" s="6" t="s">
        <v>32</v>
      </c>
      <c r="E53">
        <v>1</v>
      </c>
      <c r="F53">
        <v>1</v>
      </c>
      <c r="G53">
        <v>9</v>
      </c>
      <c r="H53" s="4">
        <f>G53/4</f>
        <v>2.25</v>
      </c>
      <c r="I53">
        <v>15</v>
      </c>
      <c r="J53" s="4">
        <f>I53/4</f>
        <v>3.75</v>
      </c>
      <c r="K53">
        <v>0</v>
      </c>
      <c r="L53" s="7">
        <f>3*E53+3*F53+H53+J53+K53</f>
        <v>12</v>
      </c>
      <c r="M53" s="4">
        <v>18</v>
      </c>
      <c r="N53" s="4">
        <v>33</v>
      </c>
      <c r="O53" s="4">
        <f>N53*50/45</f>
        <v>36.666666666666664</v>
      </c>
      <c r="P53" s="7">
        <f t="shared" si="1"/>
        <v>66.66666666666666</v>
      </c>
      <c r="Q53" s="7">
        <f t="shared" si="2"/>
        <v>39.99999999999999</v>
      </c>
      <c r="S53">
        <v>9</v>
      </c>
      <c r="T53">
        <v>48</v>
      </c>
      <c r="U53">
        <v>9</v>
      </c>
      <c r="V53">
        <v>47</v>
      </c>
      <c r="W53">
        <v>47</v>
      </c>
      <c r="X53">
        <v>90</v>
      </c>
      <c r="Y53" s="7">
        <f aca="true" t="shared" si="9" ref="Y53:Y58">SUM(S53*1+T53*0.3+U53*0.5+V53*0.4+W53*0.2+X53*0.25)</f>
        <v>78.6</v>
      </c>
      <c r="Z53" s="1">
        <v>9.85</v>
      </c>
      <c r="AA53" s="1">
        <f t="shared" si="7"/>
        <v>88.44999999999999</v>
      </c>
      <c r="AB53" s="7">
        <f t="shared" si="3"/>
        <v>31.439999999999998</v>
      </c>
      <c r="AC53" s="7">
        <f t="shared" si="4"/>
        <v>39.99999999999999</v>
      </c>
      <c r="AD53" s="7">
        <f t="shared" si="3"/>
        <v>35.379999999999995</v>
      </c>
      <c r="AE53" s="7">
        <f t="shared" si="5"/>
        <v>75.38</v>
      </c>
      <c r="AF53" s="7">
        <f>95/90.88*AE53</f>
        <v>78.79731514084506</v>
      </c>
      <c r="AG53" s="5" t="s">
        <v>167</v>
      </c>
    </row>
    <row r="54" spans="1:33" ht="12.75">
      <c r="A54" s="5" t="s">
        <v>168</v>
      </c>
      <c r="B54" s="5" t="s">
        <v>169</v>
      </c>
      <c r="C54" s="5" t="s">
        <v>170</v>
      </c>
      <c r="D54" s="6" t="s">
        <v>69</v>
      </c>
      <c r="E54">
        <v>1</v>
      </c>
      <c r="F54">
        <v>1</v>
      </c>
      <c r="G54">
        <v>14</v>
      </c>
      <c r="H54" s="4">
        <f>G54/4</f>
        <v>3.5</v>
      </c>
      <c r="I54">
        <v>14</v>
      </c>
      <c r="J54" s="4">
        <f>I54/4</f>
        <v>3.5</v>
      </c>
      <c r="K54">
        <v>3</v>
      </c>
      <c r="L54" s="7">
        <f>3*E54+3*F54+H54+J54+K54</f>
        <v>16</v>
      </c>
      <c r="M54" s="4">
        <v>26</v>
      </c>
      <c r="N54" s="4">
        <v>37.5</v>
      </c>
      <c r="O54" s="4">
        <f>N54*50/45</f>
        <v>41.666666666666664</v>
      </c>
      <c r="P54" s="7">
        <f t="shared" si="1"/>
        <v>83.66666666666666</v>
      </c>
      <c r="Q54" s="7">
        <f t="shared" si="2"/>
        <v>50.19999999999999</v>
      </c>
      <c r="S54">
        <v>10</v>
      </c>
      <c r="T54">
        <v>47</v>
      </c>
      <c r="U54">
        <v>9</v>
      </c>
      <c r="V54">
        <v>31</v>
      </c>
      <c r="W54">
        <v>41</v>
      </c>
      <c r="X54">
        <v>86</v>
      </c>
      <c r="Y54" s="7">
        <f t="shared" si="9"/>
        <v>70.7</v>
      </c>
      <c r="Z54" s="1">
        <v>6.23</v>
      </c>
      <c r="AA54" s="1">
        <f t="shared" si="7"/>
        <v>76.93</v>
      </c>
      <c r="AB54" s="7">
        <f t="shared" si="3"/>
        <v>28.28</v>
      </c>
      <c r="AC54" s="7">
        <f t="shared" si="4"/>
        <v>50.199999999999996</v>
      </c>
      <c r="AD54" s="7">
        <f t="shared" si="3"/>
        <v>30.772000000000006</v>
      </c>
      <c r="AE54" s="7">
        <f t="shared" si="5"/>
        <v>80.97200000000001</v>
      </c>
      <c r="AF54" s="7">
        <f>95/90.88*AE54</f>
        <v>84.64282570422536</v>
      </c>
      <c r="AG54" s="5" t="s">
        <v>169</v>
      </c>
    </row>
    <row r="55" spans="1:33" ht="12.75">
      <c r="A55" s="5" t="s">
        <v>171</v>
      </c>
      <c r="B55" s="5" t="s">
        <v>172</v>
      </c>
      <c r="C55" s="5" t="s">
        <v>173</v>
      </c>
      <c r="D55" s="6" t="s">
        <v>32</v>
      </c>
      <c r="E55">
        <v>1</v>
      </c>
      <c r="F55">
        <v>1</v>
      </c>
      <c r="G55">
        <v>17</v>
      </c>
      <c r="H55" s="4">
        <f>G55/4</f>
        <v>4.25</v>
      </c>
      <c r="I55">
        <v>17</v>
      </c>
      <c r="J55" s="4">
        <f>I55/4</f>
        <v>4.25</v>
      </c>
      <c r="K55">
        <v>4</v>
      </c>
      <c r="L55" s="7">
        <f>3*E55+3*F55+H55+J55+K55</f>
        <v>18.5</v>
      </c>
      <c r="M55" s="4">
        <v>20</v>
      </c>
      <c r="N55" s="4">
        <v>40</v>
      </c>
      <c r="O55" s="4">
        <f>N55*50/45</f>
        <v>44.44444444444444</v>
      </c>
      <c r="P55" s="7">
        <f t="shared" si="1"/>
        <v>82.94444444444444</v>
      </c>
      <c r="Q55" s="7">
        <f t="shared" si="2"/>
        <v>49.76666666666667</v>
      </c>
      <c r="S55">
        <v>10</v>
      </c>
      <c r="T55">
        <v>45</v>
      </c>
      <c r="U55">
        <v>8.5</v>
      </c>
      <c r="V55">
        <v>49</v>
      </c>
      <c r="W55">
        <v>50</v>
      </c>
      <c r="X55">
        <v>91</v>
      </c>
      <c r="Y55" s="7">
        <f t="shared" si="9"/>
        <v>80.1</v>
      </c>
      <c r="Z55" s="1">
        <f>22.5/35*15</f>
        <v>9.642857142857144</v>
      </c>
      <c r="AA55" s="1">
        <f t="shared" si="7"/>
        <v>89.74285714285713</v>
      </c>
      <c r="AB55" s="7">
        <f t="shared" si="3"/>
        <v>32.04</v>
      </c>
      <c r="AC55" s="7">
        <f t="shared" si="4"/>
        <v>49.766666666666666</v>
      </c>
      <c r="AD55" s="7">
        <f t="shared" si="3"/>
        <v>35.89714285714285</v>
      </c>
      <c r="AE55" s="7">
        <f t="shared" si="5"/>
        <v>85.66380952380952</v>
      </c>
      <c r="AF55" s="7">
        <f>95/90.88*AE55</f>
        <v>89.54733609993292</v>
      </c>
      <c r="AG55" s="5" t="s">
        <v>172</v>
      </c>
    </row>
    <row r="56" spans="1:33" ht="12.75">
      <c r="A56" s="5" t="s">
        <v>174</v>
      </c>
      <c r="B56" s="5" t="s">
        <v>175</v>
      </c>
      <c r="C56" s="5" t="s">
        <v>176</v>
      </c>
      <c r="D56" s="6" t="s">
        <v>120</v>
      </c>
      <c r="E56">
        <v>1</v>
      </c>
      <c r="F56">
        <v>1</v>
      </c>
      <c r="G56">
        <v>17</v>
      </c>
      <c r="H56" s="4">
        <f>G56/4</f>
        <v>4.25</v>
      </c>
      <c r="I56">
        <v>11</v>
      </c>
      <c r="J56" s="4">
        <f>I56/4</f>
        <v>2.75</v>
      </c>
      <c r="K56">
        <v>3</v>
      </c>
      <c r="L56" s="7">
        <f>3*E56+3*F56+H56+J56+K56</f>
        <v>16</v>
      </c>
      <c r="M56" s="4">
        <v>20</v>
      </c>
      <c r="N56" s="4">
        <v>34</v>
      </c>
      <c r="O56" s="4">
        <f>N56*50/45</f>
        <v>37.77777777777778</v>
      </c>
      <c r="P56" s="7">
        <f t="shared" si="1"/>
        <v>73.77777777777777</v>
      </c>
      <c r="Q56" s="7">
        <f t="shared" si="2"/>
        <v>44.26666666666666</v>
      </c>
      <c r="S56">
        <v>8.5</v>
      </c>
      <c r="T56">
        <v>43</v>
      </c>
      <c r="U56">
        <v>8</v>
      </c>
      <c r="V56">
        <v>48</v>
      </c>
      <c r="W56">
        <v>46</v>
      </c>
      <c r="X56">
        <v>88</v>
      </c>
      <c r="Y56" s="7">
        <f t="shared" si="9"/>
        <v>75.80000000000001</v>
      </c>
      <c r="Z56" s="1">
        <v>6.42</v>
      </c>
      <c r="AA56" s="1">
        <f t="shared" si="7"/>
        <v>82.22000000000001</v>
      </c>
      <c r="AB56" s="7">
        <f t="shared" si="3"/>
        <v>30.320000000000007</v>
      </c>
      <c r="AC56" s="7">
        <f t="shared" si="4"/>
        <v>44.26666666666666</v>
      </c>
      <c r="AD56" s="7">
        <f t="shared" si="3"/>
        <v>32.888000000000005</v>
      </c>
      <c r="AE56" s="7">
        <f t="shared" si="5"/>
        <v>77.15466666666666</v>
      </c>
      <c r="AF56" s="7">
        <f>95/90.88*AE56</f>
        <v>80.65243544600938</v>
      </c>
      <c r="AG56" s="5" t="s">
        <v>175</v>
      </c>
    </row>
    <row r="57" spans="1:33" ht="12.75">
      <c r="A57" s="5" t="s">
        <v>177</v>
      </c>
      <c r="B57" s="5" t="s">
        <v>178</v>
      </c>
      <c r="C57" s="5" t="s">
        <v>179</v>
      </c>
      <c r="D57" s="6" t="s">
        <v>32</v>
      </c>
      <c r="E57">
        <v>1</v>
      </c>
      <c r="F57">
        <v>1</v>
      </c>
      <c r="G57">
        <v>12</v>
      </c>
      <c r="H57" s="4">
        <f>G57/4</f>
        <v>3</v>
      </c>
      <c r="I57">
        <v>11</v>
      </c>
      <c r="J57" s="4">
        <f>I57/4</f>
        <v>2.75</v>
      </c>
      <c r="K57">
        <v>2</v>
      </c>
      <c r="L57" s="7">
        <f>3*E57+3*F57+H57+J57+K57</f>
        <v>13.75</v>
      </c>
      <c r="M57" s="4">
        <v>12</v>
      </c>
      <c r="N57" s="4">
        <v>32.5</v>
      </c>
      <c r="O57" s="4">
        <f>N57*50/45</f>
        <v>36.111111111111114</v>
      </c>
      <c r="P57" s="7">
        <f t="shared" si="1"/>
        <v>61.861111111111114</v>
      </c>
      <c r="Q57" s="7">
        <f t="shared" si="2"/>
        <v>37.11666666666667</v>
      </c>
      <c r="S57">
        <v>8</v>
      </c>
      <c r="T57">
        <v>43</v>
      </c>
      <c r="U57">
        <v>10</v>
      </c>
      <c r="V57">
        <v>32</v>
      </c>
      <c r="W57">
        <v>40</v>
      </c>
      <c r="X57">
        <v>70</v>
      </c>
      <c r="Y57" s="7">
        <f t="shared" si="9"/>
        <v>64.2</v>
      </c>
      <c r="Z57" s="1">
        <f>17*15/35</f>
        <v>7.285714285714286</v>
      </c>
      <c r="AA57" s="1">
        <f t="shared" si="7"/>
        <v>71.4857142857143</v>
      </c>
      <c r="AB57" s="7">
        <f t="shared" si="3"/>
        <v>25.680000000000003</v>
      </c>
      <c r="AC57" s="7">
        <f t="shared" si="4"/>
        <v>37.11666666666667</v>
      </c>
      <c r="AD57" s="7">
        <f t="shared" si="3"/>
        <v>28.594285714285718</v>
      </c>
      <c r="AE57" s="7">
        <f t="shared" si="5"/>
        <v>65.71095238095239</v>
      </c>
      <c r="AF57" s="7">
        <f>95/90.88*AE57</f>
        <v>68.68992601441987</v>
      </c>
      <c r="AG57" s="5" t="s">
        <v>178</v>
      </c>
    </row>
    <row r="58" spans="1:33" ht="12.75">
      <c r="A58" s="5" t="s">
        <v>180</v>
      </c>
      <c r="B58" s="5" t="s">
        <v>181</v>
      </c>
      <c r="C58" s="5" t="s">
        <v>176</v>
      </c>
      <c r="D58" s="6" t="s">
        <v>36</v>
      </c>
      <c r="E58">
        <v>1</v>
      </c>
      <c r="F58">
        <v>1</v>
      </c>
      <c r="G58">
        <v>14</v>
      </c>
      <c r="H58" s="4">
        <f>G58/4</f>
        <v>3.5</v>
      </c>
      <c r="I58">
        <v>9</v>
      </c>
      <c r="J58" s="4">
        <f>I58/4</f>
        <v>2.25</v>
      </c>
      <c r="K58">
        <v>3</v>
      </c>
      <c r="L58" s="7">
        <f>3*E58+3*F58+H58+J58+K58</f>
        <v>14.75</v>
      </c>
      <c r="M58" s="4">
        <v>18</v>
      </c>
      <c r="N58" s="4">
        <v>39.5</v>
      </c>
      <c r="O58" s="4">
        <f>N58*50/45</f>
        <v>43.888888888888886</v>
      </c>
      <c r="P58" s="7">
        <f t="shared" si="1"/>
        <v>76.63888888888889</v>
      </c>
      <c r="Q58" s="7">
        <f t="shared" si="2"/>
        <v>45.98333333333333</v>
      </c>
      <c r="S58">
        <v>10</v>
      </c>
      <c r="T58">
        <v>45</v>
      </c>
      <c r="U58">
        <v>8</v>
      </c>
      <c r="V58">
        <v>49</v>
      </c>
      <c r="W58">
        <v>49</v>
      </c>
      <c r="X58">
        <v>98</v>
      </c>
      <c r="Y58" s="7">
        <f t="shared" si="9"/>
        <v>81.4</v>
      </c>
      <c r="Z58" s="1">
        <v>7.1</v>
      </c>
      <c r="AA58" s="1">
        <f t="shared" si="7"/>
        <v>88.5</v>
      </c>
      <c r="AB58" s="7">
        <f t="shared" si="3"/>
        <v>32.56</v>
      </c>
      <c r="AC58" s="7">
        <f t="shared" si="4"/>
        <v>45.98333333333333</v>
      </c>
      <c r="AD58" s="7">
        <f t="shared" si="3"/>
        <v>35.4</v>
      </c>
      <c r="AE58" s="7">
        <f t="shared" si="5"/>
        <v>81.38333333333333</v>
      </c>
      <c r="AF58" s="7">
        <f>95/90.88*AE58</f>
        <v>85.07280663145539</v>
      </c>
      <c r="AG58" s="5" t="s">
        <v>181</v>
      </c>
    </row>
    <row r="59" spans="1:33" ht="12.75">
      <c r="A59" s="5" t="s">
        <v>182</v>
      </c>
      <c r="B59" s="5" t="s">
        <v>183</v>
      </c>
      <c r="C59" s="5" t="s">
        <v>61</v>
      </c>
      <c r="D59" s="6" t="s">
        <v>32</v>
      </c>
      <c r="E59">
        <v>1</v>
      </c>
      <c r="F59">
        <v>1</v>
      </c>
      <c r="G59">
        <v>16</v>
      </c>
      <c r="H59" s="4">
        <f>G59/4</f>
        <v>4</v>
      </c>
      <c r="I59">
        <v>18</v>
      </c>
      <c r="J59" s="4">
        <f>I59/4</f>
        <v>4.5</v>
      </c>
      <c r="K59">
        <v>3</v>
      </c>
      <c r="L59" s="7">
        <f>3*E59+3*F59+H59+J59+K59</f>
        <v>17.5</v>
      </c>
      <c r="M59" s="4">
        <v>24</v>
      </c>
      <c r="N59" s="4">
        <v>38</v>
      </c>
      <c r="O59" s="4">
        <f>N59*50/45</f>
        <v>42.22222222222222</v>
      </c>
      <c r="P59" s="7">
        <f t="shared" si="1"/>
        <v>83.72222222222223</v>
      </c>
      <c r="Q59" s="7">
        <f t="shared" si="2"/>
        <v>50.23333333333334</v>
      </c>
      <c r="S59">
        <v>9.5</v>
      </c>
      <c r="T59">
        <v>35</v>
      </c>
      <c r="U59">
        <v>8</v>
      </c>
      <c r="V59">
        <v>40</v>
      </c>
      <c r="W59">
        <v>40</v>
      </c>
      <c r="X59">
        <v>80</v>
      </c>
      <c r="Y59" s="7">
        <f>SUM(S59+T59*0.3+U59*0.5+V59*0.4+W59*0.2+X59*0.25)</f>
        <v>68</v>
      </c>
      <c r="Z59" s="1">
        <v>8.17</v>
      </c>
      <c r="AA59" s="1">
        <f t="shared" si="7"/>
        <v>76.17</v>
      </c>
      <c r="AB59" s="7">
        <f t="shared" si="3"/>
        <v>27.200000000000003</v>
      </c>
      <c r="AC59" s="7">
        <f t="shared" si="4"/>
        <v>50.233333333333334</v>
      </c>
      <c r="AD59" s="7">
        <f t="shared" si="3"/>
        <v>30.468000000000004</v>
      </c>
      <c r="AE59" s="7">
        <f t="shared" si="5"/>
        <v>80.70133333333334</v>
      </c>
      <c r="AF59" s="7">
        <f>95/90.88*AE59</f>
        <v>84.35988849765259</v>
      </c>
      <c r="AG59" s="5" t="s">
        <v>183</v>
      </c>
    </row>
    <row r="60" spans="1:33" ht="12.75">
      <c r="A60" s="5" t="s">
        <v>184</v>
      </c>
      <c r="B60" s="5" t="s">
        <v>185</v>
      </c>
      <c r="C60" s="5" t="s">
        <v>186</v>
      </c>
      <c r="D60" s="6" t="s">
        <v>120</v>
      </c>
      <c r="E60">
        <v>1</v>
      </c>
      <c r="F60">
        <v>1</v>
      </c>
      <c r="G60">
        <v>16</v>
      </c>
      <c r="H60" s="4">
        <f>G60/4</f>
        <v>4</v>
      </c>
      <c r="I60">
        <v>17</v>
      </c>
      <c r="J60" s="4">
        <f>I60/4</f>
        <v>4.25</v>
      </c>
      <c r="K60">
        <v>4</v>
      </c>
      <c r="L60" s="7">
        <f>3*E60+3*F60+H60+J60+K60</f>
        <v>18.25</v>
      </c>
      <c r="M60" s="4">
        <v>24</v>
      </c>
      <c r="N60" s="4">
        <v>37.5</v>
      </c>
      <c r="O60" s="4">
        <f>N60*50/45</f>
        <v>41.666666666666664</v>
      </c>
      <c r="P60" s="7">
        <f t="shared" si="1"/>
        <v>83.91666666666666</v>
      </c>
      <c r="Q60" s="7">
        <f t="shared" si="2"/>
        <v>50.349999999999994</v>
      </c>
      <c r="S60">
        <v>9</v>
      </c>
      <c r="T60">
        <v>49</v>
      </c>
      <c r="U60">
        <v>9.5</v>
      </c>
      <c r="V60">
        <v>47</v>
      </c>
      <c r="W60">
        <v>46</v>
      </c>
      <c r="X60">
        <v>87</v>
      </c>
      <c r="Y60" s="7">
        <f>SUM(S60+T60*0.3+U60*0.5+V60*0.4+W60*0.2+X60*0.25)</f>
        <v>78.2</v>
      </c>
      <c r="Z60" s="1">
        <v>9.89</v>
      </c>
      <c r="AA60" s="1">
        <f t="shared" si="7"/>
        <v>88.09</v>
      </c>
      <c r="AB60" s="7">
        <f t="shared" si="3"/>
        <v>31.28</v>
      </c>
      <c r="AC60" s="7">
        <f t="shared" si="4"/>
        <v>50.349999999999994</v>
      </c>
      <c r="AD60" s="7">
        <f t="shared" si="3"/>
        <v>35.236000000000004</v>
      </c>
      <c r="AE60" s="7">
        <f t="shared" si="5"/>
        <v>85.586</v>
      </c>
      <c r="AF60" s="7">
        <f>95/90.88*AE60</f>
        <v>89.4659991197183</v>
      </c>
      <c r="AG60" s="5" t="s">
        <v>185</v>
      </c>
    </row>
    <row r="61" spans="1:33" ht="12.75">
      <c r="A61" s="5" t="s">
        <v>187</v>
      </c>
      <c r="B61" s="5" t="s">
        <v>188</v>
      </c>
      <c r="C61" s="5" t="s">
        <v>189</v>
      </c>
      <c r="D61" s="6" t="s">
        <v>36</v>
      </c>
      <c r="E61">
        <v>1</v>
      </c>
      <c r="F61">
        <v>1</v>
      </c>
      <c r="G61">
        <v>15</v>
      </c>
      <c r="H61" s="4">
        <f>G61/4</f>
        <v>3.75</v>
      </c>
      <c r="I61">
        <v>13</v>
      </c>
      <c r="J61" s="4">
        <f>I61/4</f>
        <v>3.25</v>
      </c>
      <c r="K61">
        <v>4</v>
      </c>
      <c r="L61" s="7">
        <f>3*E61+3*F61+H61+J61+K61</f>
        <v>17</v>
      </c>
      <c r="M61" s="4">
        <v>21</v>
      </c>
      <c r="N61" s="4">
        <v>41.5</v>
      </c>
      <c r="O61" s="4">
        <f>N61*50/45</f>
        <v>46.111111111111114</v>
      </c>
      <c r="P61" s="7">
        <f t="shared" si="1"/>
        <v>84.11111111111111</v>
      </c>
      <c r="Q61" s="7">
        <f t="shared" si="2"/>
        <v>50.46666666666667</v>
      </c>
      <c r="S61">
        <v>8.5</v>
      </c>
      <c r="T61">
        <v>45</v>
      </c>
      <c r="U61">
        <v>9</v>
      </c>
      <c r="V61">
        <v>46</v>
      </c>
      <c r="W61">
        <v>46</v>
      </c>
      <c r="X61">
        <v>80</v>
      </c>
      <c r="Y61" s="7">
        <f>SUM(S61+T61*0.3+U61*0.5+V61*0.4+W61*0.2+X61*0.25)</f>
        <v>74.10000000000001</v>
      </c>
      <c r="Z61" s="1">
        <v>7.71</v>
      </c>
      <c r="AA61" s="1">
        <f t="shared" si="7"/>
        <v>81.81</v>
      </c>
      <c r="AB61" s="7">
        <f t="shared" si="3"/>
        <v>29.640000000000004</v>
      </c>
      <c r="AC61" s="7">
        <f t="shared" si="4"/>
        <v>50.46666666666667</v>
      </c>
      <c r="AD61" s="7">
        <f t="shared" si="3"/>
        <v>32.724000000000004</v>
      </c>
      <c r="AE61" s="7">
        <f t="shared" si="5"/>
        <v>83.19066666666667</v>
      </c>
      <c r="AF61" s="7">
        <f>95/90.88*AE61</f>
        <v>86.96207453051643</v>
      </c>
      <c r="AG61" s="5" t="s">
        <v>188</v>
      </c>
    </row>
    <row r="62" spans="1:33" ht="12.75">
      <c r="A62" s="5" t="s">
        <v>190</v>
      </c>
      <c r="B62" s="5" t="s">
        <v>191</v>
      </c>
      <c r="C62" s="5" t="s">
        <v>46</v>
      </c>
      <c r="D62" s="6" t="s">
        <v>36</v>
      </c>
      <c r="E62">
        <v>1</v>
      </c>
      <c r="F62">
        <v>1</v>
      </c>
      <c r="G62">
        <v>15</v>
      </c>
      <c r="H62" s="4">
        <f>G62/4</f>
        <v>3.75</v>
      </c>
      <c r="I62">
        <v>18</v>
      </c>
      <c r="J62" s="4">
        <f>I62/4</f>
        <v>4.5</v>
      </c>
      <c r="K62">
        <v>4</v>
      </c>
      <c r="L62" s="7">
        <f>3*E62+3*F62+H62+J62+K62</f>
        <v>18.25</v>
      </c>
      <c r="M62" s="4">
        <v>25</v>
      </c>
      <c r="N62" s="4">
        <v>38</v>
      </c>
      <c r="O62" s="4">
        <f>N62*50/45</f>
        <v>42.22222222222222</v>
      </c>
      <c r="P62" s="7">
        <f t="shared" si="1"/>
        <v>85.47222222222223</v>
      </c>
      <c r="Q62" s="7">
        <f t="shared" si="2"/>
        <v>51.28333333333334</v>
      </c>
      <c r="S62">
        <v>10</v>
      </c>
      <c r="T62">
        <v>44</v>
      </c>
      <c r="U62">
        <v>10</v>
      </c>
      <c r="V62">
        <v>41</v>
      </c>
      <c r="W62">
        <v>45</v>
      </c>
      <c r="X62">
        <v>90</v>
      </c>
      <c r="Y62" s="7">
        <f>SUM(S62*1+T62*0.3+U62*0.5+V62*0.4+W62*0.2+X62*0.25)</f>
        <v>76.1</v>
      </c>
      <c r="Z62" s="1">
        <v>9.46</v>
      </c>
      <c r="AA62" s="1">
        <f t="shared" si="7"/>
        <v>85.56</v>
      </c>
      <c r="AB62" s="7">
        <f t="shared" si="3"/>
        <v>30.439999999999998</v>
      </c>
      <c r="AC62" s="7">
        <f t="shared" si="4"/>
        <v>51.28333333333334</v>
      </c>
      <c r="AD62" s="7">
        <f t="shared" si="3"/>
        <v>34.224000000000004</v>
      </c>
      <c r="AE62" s="7">
        <f t="shared" si="5"/>
        <v>85.50733333333335</v>
      </c>
      <c r="AF62" s="7">
        <f>95/90.88*AE62</f>
        <v>89.38376613849766</v>
      </c>
      <c r="AG62" s="5" t="s">
        <v>191</v>
      </c>
    </row>
    <row r="63" spans="1:3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R63" s="2"/>
      <c r="AE63" s="7">
        <f>MAX(AE5:AE62)</f>
        <v>90.87799999999999</v>
      </c>
      <c r="AG63" s="2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2" width="28.00390625" style="0" customWidth="1"/>
    <col min="3" max="4" width="7.00390625" style="0" customWidth="1"/>
    <col min="5" max="5" width="8.00390625" style="0" customWidth="1"/>
  </cols>
  <sheetData>
    <row r="1" spans="1:5" ht="12.75" customHeight="1">
      <c r="A1" s="2"/>
      <c r="B1" s="2"/>
      <c r="C1" s="2"/>
      <c r="D1" s="2"/>
      <c r="E1" s="2"/>
    </row>
    <row r="2" spans="1:5" ht="12.75" customHeight="1">
      <c r="A2" s="2"/>
      <c r="B2" s="3"/>
      <c r="C2" s="4" t="s">
        <v>17</v>
      </c>
      <c r="D2" s="4" t="s">
        <v>18</v>
      </c>
      <c r="E2" s="2"/>
    </row>
    <row r="3" spans="1:5" ht="12.75" customHeight="1">
      <c r="A3" s="5" t="s">
        <v>29</v>
      </c>
      <c r="B3" s="5" t="s">
        <v>30</v>
      </c>
      <c r="C3" s="2"/>
      <c r="D3" s="4">
        <v>1</v>
      </c>
      <c r="E3" s="2"/>
    </row>
    <row r="4" spans="1:5" ht="12.75" customHeight="1">
      <c r="A4" s="5" t="s">
        <v>33</v>
      </c>
      <c r="B4" s="5" t="s">
        <v>34</v>
      </c>
      <c r="C4" s="4">
        <v>1</v>
      </c>
      <c r="D4" s="4">
        <v>1</v>
      </c>
      <c r="E4" s="2"/>
    </row>
    <row r="5" spans="1:5" ht="12.75" customHeight="1">
      <c r="A5" s="5" t="s">
        <v>37</v>
      </c>
      <c r="B5" s="5" t="s">
        <v>38</v>
      </c>
      <c r="C5" s="4">
        <v>1</v>
      </c>
      <c r="D5" s="4">
        <v>1</v>
      </c>
      <c r="E5" s="2"/>
    </row>
    <row r="6" spans="1:5" ht="12.75" customHeight="1">
      <c r="A6" s="5" t="s">
        <v>40</v>
      </c>
      <c r="B6" s="5" t="s">
        <v>41</v>
      </c>
      <c r="C6" s="2"/>
      <c r="D6" s="4">
        <v>1</v>
      </c>
      <c r="E6" s="2"/>
    </row>
    <row r="7" spans="1:5" ht="12.75" customHeight="1">
      <c r="A7" s="5" t="s">
        <v>44</v>
      </c>
      <c r="B7" s="5" t="s">
        <v>45</v>
      </c>
      <c r="C7" s="4">
        <v>1</v>
      </c>
      <c r="D7" s="4">
        <v>1</v>
      </c>
      <c r="E7" s="2"/>
    </row>
    <row r="8" spans="1:5" ht="12.75" customHeight="1">
      <c r="A8" s="5" t="s">
        <v>48</v>
      </c>
      <c r="B8" s="5" t="s">
        <v>49</v>
      </c>
      <c r="C8" s="2"/>
      <c r="D8" s="4">
        <v>1</v>
      </c>
      <c r="E8" s="2"/>
    </row>
    <row r="9" spans="1:5" ht="12.75" customHeight="1">
      <c r="A9" s="5" t="s">
        <v>50</v>
      </c>
      <c r="B9" s="5" t="s">
        <v>51</v>
      </c>
      <c r="C9" s="4">
        <v>1</v>
      </c>
      <c r="D9" s="2"/>
      <c r="E9" s="2"/>
    </row>
    <row r="10" spans="1:5" ht="12.75" customHeight="1">
      <c r="A10" s="5" t="s">
        <v>54</v>
      </c>
      <c r="B10" s="5" t="s">
        <v>55</v>
      </c>
      <c r="C10" s="2"/>
      <c r="D10" s="2"/>
      <c r="E10" s="2"/>
    </row>
    <row r="11" spans="1:5" ht="12.75" customHeight="1">
      <c r="A11" s="5" t="s">
        <v>56</v>
      </c>
      <c r="B11" s="5" t="s">
        <v>57</v>
      </c>
      <c r="C11" s="2"/>
      <c r="D11" s="4">
        <v>1</v>
      </c>
      <c r="E11" s="2"/>
    </row>
    <row r="12" spans="1:5" ht="12.75" customHeight="1">
      <c r="A12" s="5" t="s">
        <v>59</v>
      </c>
      <c r="B12" s="5" t="s">
        <v>60</v>
      </c>
      <c r="C12" s="4">
        <v>1</v>
      </c>
      <c r="D12" s="4">
        <v>1</v>
      </c>
      <c r="E12" s="2"/>
    </row>
    <row r="13" spans="1:5" ht="12.75" customHeight="1">
      <c r="A13" s="5" t="s">
        <v>63</v>
      </c>
      <c r="B13" s="5" t="s">
        <v>64</v>
      </c>
      <c r="C13" s="2"/>
      <c r="D13" s="4">
        <v>1</v>
      </c>
      <c r="E13" s="2"/>
    </row>
    <row r="14" spans="1:5" ht="12.75" customHeight="1">
      <c r="A14" s="5" t="s">
        <v>66</v>
      </c>
      <c r="B14" s="5" t="s">
        <v>67</v>
      </c>
      <c r="C14" s="4">
        <v>1</v>
      </c>
      <c r="D14" s="4">
        <v>1</v>
      </c>
      <c r="E14" s="2"/>
    </row>
    <row r="15" spans="1:5" ht="12.75" customHeight="1">
      <c r="A15" s="5" t="s">
        <v>70</v>
      </c>
      <c r="B15" s="5" t="s">
        <v>71</v>
      </c>
      <c r="C15" s="4">
        <v>1</v>
      </c>
      <c r="D15" s="4">
        <v>1</v>
      </c>
      <c r="E15" s="2"/>
    </row>
    <row r="16" spans="1:5" ht="12.75" customHeight="1">
      <c r="A16" s="5" t="s">
        <v>73</v>
      </c>
      <c r="B16" s="5" t="s">
        <v>74</v>
      </c>
      <c r="C16" s="4">
        <v>1</v>
      </c>
      <c r="D16" s="4">
        <v>1</v>
      </c>
      <c r="E16" s="2"/>
    </row>
    <row r="17" spans="1:5" ht="12.75" customHeight="1">
      <c r="A17" s="5" t="s">
        <v>76</v>
      </c>
      <c r="B17" s="5" t="s">
        <v>77</v>
      </c>
      <c r="C17" s="2"/>
      <c r="D17" s="2"/>
      <c r="E17" s="2"/>
    </row>
    <row r="18" spans="1:5" ht="12.75" customHeight="1">
      <c r="A18" s="5" t="s">
        <v>79</v>
      </c>
      <c r="B18" s="5" t="s">
        <v>80</v>
      </c>
      <c r="C18" s="4">
        <v>1</v>
      </c>
      <c r="D18" s="4">
        <v>1</v>
      </c>
      <c r="E18" s="2"/>
    </row>
    <row r="19" spans="1:5" ht="12.75" customHeight="1">
      <c r="A19" s="5" t="s">
        <v>81</v>
      </c>
      <c r="B19" s="5" t="s">
        <v>82</v>
      </c>
      <c r="C19" s="4">
        <v>1</v>
      </c>
      <c r="D19" s="2"/>
      <c r="E19" s="2"/>
    </row>
    <row r="20" spans="1:5" ht="12.75" customHeight="1">
      <c r="A20" s="5" t="s">
        <v>83</v>
      </c>
      <c r="B20" s="5" t="s">
        <v>84</v>
      </c>
      <c r="C20" s="4">
        <v>1</v>
      </c>
      <c r="D20" s="4">
        <v>1</v>
      </c>
      <c r="E20" s="2"/>
    </row>
    <row r="21" spans="1:5" ht="12.75" customHeight="1">
      <c r="A21" s="5" t="s">
        <v>86</v>
      </c>
      <c r="B21" s="5" t="s">
        <v>87</v>
      </c>
      <c r="C21" s="2"/>
      <c r="D21" s="2"/>
      <c r="E21" s="2"/>
    </row>
    <row r="22" spans="1:5" ht="12.75" customHeight="1">
      <c r="A22" s="5" t="s">
        <v>88</v>
      </c>
      <c r="B22" s="5" t="s">
        <v>89</v>
      </c>
      <c r="C22" s="2"/>
      <c r="D22" s="2"/>
      <c r="E22" s="2"/>
    </row>
    <row r="23" spans="1:5" ht="12.75" customHeight="1">
      <c r="A23" s="5" t="s">
        <v>91</v>
      </c>
      <c r="B23" s="5" t="s">
        <v>92</v>
      </c>
      <c r="C23" s="4">
        <v>1</v>
      </c>
      <c r="D23" s="4">
        <v>1</v>
      </c>
      <c r="E23" s="2"/>
    </row>
    <row r="24" spans="1:5" ht="12.75" customHeight="1">
      <c r="A24" s="5" t="s">
        <v>93</v>
      </c>
      <c r="B24" s="5" t="s">
        <v>94</v>
      </c>
      <c r="C24" s="2"/>
      <c r="D24" s="2"/>
      <c r="E24" s="2"/>
    </row>
    <row r="25" spans="1:5" ht="12.75" customHeight="1">
      <c r="A25" s="5" t="s">
        <v>96</v>
      </c>
      <c r="B25" s="5" t="s">
        <v>97</v>
      </c>
      <c r="C25" s="2"/>
      <c r="D25" s="2"/>
      <c r="E25" s="2"/>
    </row>
    <row r="26" spans="1:5" ht="12.75" customHeight="1">
      <c r="A26" s="5" t="s">
        <v>99</v>
      </c>
      <c r="B26" s="5" t="s">
        <v>100</v>
      </c>
      <c r="C26" s="2"/>
      <c r="D26" s="2"/>
      <c r="E26" s="2"/>
    </row>
    <row r="27" spans="1:5" ht="12.75" customHeight="1">
      <c r="A27" s="5" t="s">
        <v>102</v>
      </c>
      <c r="B27" s="5" t="s">
        <v>103</v>
      </c>
      <c r="C27" s="4">
        <v>1</v>
      </c>
      <c r="D27" s="4">
        <v>1</v>
      </c>
      <c r="E27" s="2"/>
    </row>
    <row r="28" spans="1:5" ht="12.75" customHeight="1">
      <c r="A28" s="5" t="s">
        <v>104</v>
      </c>
      <c r="B28" s="5" t="s">
        <v>105</v>
      </c>
      <c r="C28" s="2"/>
      <c r="D28" s="2"/>
      <c r="E28" s="2"/>
    </row>
    <row r="29" spans="1:5" ht="12.75" customHeight="1">
      <c r="A29" s="5" t="s">
        <v>107</v>
      </c>
      <c r="B29" s="5" t="s">
        <v>108</v>
      </c>
      <c r="C29" s="2"/>
      <c r="D29" s="2"/>
      <c r="E29" s="2"/>
    </row>
    <row r="30" spans="1:5" ht="12.75" customHeight="1">
      <c r="A30" s="5" t="s">
        <v>110</v>
      </c>
      <c r="B30" s="5" t="s">
        <v>111</v>
      </c>
      <c r="C30" s="2"/>
      <c r="D30" s="2"/>
      <c r="E30" s="2"/>
    </row>
    <row r="31" spans="1:5" ht="12.75" customHeight="1">
      <c r="A31" s="5" t="s">
        <v>113</v>
      </c>
      <c r="B31" s="5" t="s">
        <v>114</v>
      </c>
      <c r="C31" s="2"/>
      <c r="D31" s="2"/>
      <c r="E31" s="2"/>
    </row>
    <row r="32" spans="1:5" ht="12.75" customHeight="1">
      <c r="A32" s="5" t="s">
        <v>115</v>
      </c>
      <c r="B32" s="5" t="s">
        <v>116</v>
      </c>
      <c r="C32" s="2"/>
      <c r="D32" s="2"/>
      <c r="E32" s="2"/>
    </row>
    <row r="33" spans="1:5" ht="12.75" customHeight="1">
      <c r="A33" s="5" t="s">
        <v>118</v>
      </c>
      <c r="B33" s="5" t="s">
        <v>119</v>
      </c>
      <c r="C33" s="2"/>
      <c r="D33" s="2"/>
      <c r="E33" s="2"/>
    </row>
    <row r="34" spans="1:5" ht="12.75" customHeight="1">
      <c r="A34" s="5" t="s">
        <v>121</v>
      </c>
      <c r="B34" s="5" t="s">
        <v>122</v>
      </c>
      <c r="C34" s="2"/>
      <c r="D34" s="2"/>
      <c r="E34" s="2"/>
    </row>
    <row r="35" spans="1:5" ht="12.75" customHeight="1">
      <c r="A35" s="5" t="s">
        <v>124</v>
      </c>
      <c r="B35" s="5" t="s">
        <v>125</v>
      </c>
      <c r="C35" s="2"/>
      <c r="D35" s="2"/>
      <c r="E35" s="2"/>
    </row>
    <row r="36" spans="1:5" ht="12.75" customHeight="1">
      <c r="A36" s="5" t="s">
        <v>127</v>
      </c>
      <c r="B36" s="5" t="s">
        <v>128</v>
      </c>
      <c r="C36" s="2"/>
      <c r="D36" s="2"/>
      <c r="E36" s="2"/>
    </row>
    <row r="37" spans="1:5" ht="12.75" customHeight="1">
      <c r="A37" s="5" t="s">
        <v>130</v>
      </c>
      <c r="B37" s="5" t="s">
        <v>131</v>
      </c>
      <c r="C37" s="2"/>
      <c r="D37" s="2"/>
      <c r="E37" s="2"/>
    </row>
    <row r="38" spans="1:5" ht="12.75" customHeight="1">
      <c r="A38" s="5" t="s">
        <v>133</v>
      </c>
      <c r="B38" s="5" t="s">
        <v>134</v>
      </c>
      <c r="C38" s="2"/>
      <c r="D38" s="2"/>
      <c r="E38" s="2"/>
    </row>
    <row r="39" spans="1:5" ht="12.75" customHeight="1">
      <c r="A39" s="5" t="s">
        <v>135</v>
      </c>
      <c r="B39" s="5" t="s">
        <v>136</v>
      </c>
      <c r="C39" s="2"/>
      <c r="D39" s="2"/>
      <c r="E39" s="2"/>
    </row>
    <row r="40" spans="1:5" ht="12.75" customHeight="1">
      <c r="A40" s="5" t="s">
        <v>138</v>
      </c>
      <c r="B40" s="5" t="s">
        <v>139</v>
      </c>
      <c r="C40" s="2"/>
      <c r="D40" s="2"/>
      <c r="E40" s="2"/>
    </row>
    <row r="41" spans="1:5" ht="12.75" customHeight="1">
      <c r="A41" s="5" t="s">
        <v>141</v>
      </c>
      <c r="B41" s="5" t="s">
        <v>142</v>
      </c>
      <c r="C41" s="2"/>
      <c r="D41" s="2"/>
      <c r="E41" s="2"/>
    </row>
    <row r="42" spans="1:5" ht="12.75" customHeight="1">
      <c r="A42" s="5" t="s">
        <v>144</v>
      </c>
      <c r="B42" s="5" t="s">
        <v>145</v>
      </c>
      <c r="C42" s="2"/>
      <c r="D42" s="2"/>
      <c r="E42" s="2"/>
    </row>
    <row r="43" spans="1:5" ht="12.75" customHeight="1">
      <c r="A43" s="5" t="s">
        <v>146</v>
      </c>
      <c r="B43" s="5" t="s">
        <v>147</v>
      </c>
      <c r="C43" s="2"/>
      <c r="D43" s="2"/>
      <c r="E43" s="2"/>
    </row>
    <row r="44" spans="1:5" ht="12.75" customHeight="1">
      <c r="A44" s="5" t="s">
        <v>149</v>
      </c>
      <c r="B44" s="5" t="s">
        <v>150</v>
      </c>
      <c r="C44" s="2"/>
      <c r="D44" s="2"/>
      <c r="E44" s="2"/>
    </row>
    <row r="45" spans="1:5" ht="12.75" customHeight="1">
      <c r="A45" s="5" t="s">
        <v>152</v>
      </c>
      <c r="B45" s="5" t="s">
        <v>153</v>
      </c>
      <c r="C45" s="2"/>
      <c r="D45" s="2"/>
      <c r="E45" s="2"/>
    </row>
    <row r="46" spans="1:5" ht="12.75" customHeight="1">
      <c r="A46" s="5" t="s">
        <v>155</v>
      </c>
      <c r="B46" s="5" t="s">
        <v>156</v>
      </c>
      <c r="C46" s="2"/>
      <c r="D46" s="2"/>
      <c r="E46" s="2"/>
    </row>
    <row r="47" spans="1:5" ht="12.75" customHeight="1">
      <c r="A47" s="5" t="s">
        <v>157</v>
      </c>
      <c r="B47" s="5" t="s">
        <v>158</v>
      </c>
      <c r="C47" s="2"/>
      <c r="D47" s="2"/>
      <c r="E47" s="2"/>
    </row>
    <row r="48" spans="1:5" ht="12.75" customHeight="1">
      <c r="A48" s="5" t="s">
        <v>159</v>
      </c>
      <c r="B48" s="5" t="s">
        <v>160</v>
      </c>
      <c r="C48" s="2"/>
      <c r="D48" s="2"/>
      <c r="E48" s="2"/>
    </row>
    <row r="49" spans="1:5" ht="12.75" customHeight="1">
      <c r="A49" s="5" t="s">
        <v>161</v>
      </c>
      <c r="B49" s="5" t="s">
        <v>162</v>
      </c>
      <c r="C49" s="2"/>
      <c r="D49" s="2"/>
      <c r="E49" s="2"/>
    </row>
    <row r="50" spans="1:5" ht="12.75" customHeight="1">
      <c r="A50" s="5" t="s">
        <v>164</v>
      </c>
      <c r="B50" s="5" t="s">
        <v>165</v>
      </c>
      <c r="C50" s="2"/>
      <c r="D50" s="2"/>
      <c r="E50" s="2"/>
    </row>
    <row r="51" spans="1:5" ht="12.75" customHeight="1">
      <c r="A51" s="5" t="s">
        <v>166</v>
      </c>
      <c r="B51" s="5" t="s">
        <v>167</v>
      </c>
      <c r="C51" s="2"/>
      <c r="D51" s="2"/>
      <c r="E51" s="2"/>
    </row>
    <row r="52" spans="1:5" ht="12.75" customHeight="1">
      <c r="A52" s="5" t="s">
        <v>168</v>
      </c>
      <c r="B52" s="5" t="s">
        <v>169</v>
      </c>
      <c r="C52" s="4">
        <v>1</v>
      </c>
      <c r="D52" s="4">
        <v>1</v>
      </c>
      <c r="E52" s="2"/>
    </row>
    <row r="53" spans="1:5" ht="12.75" customHeight="1">
      <c r="A53" s="5" t="s">
        <v>171</v>
      </c>
      <c r="B53" s="5" t="s">
        <v>172</v>
      </c>
      <c r="C53" s="2"/>
      <c r="D53" s="2"/>
      <c r="E53" s="2"/>
    </row>
    <row r="54" spans="1:5" ht="12.75" customHeight="1">
      <c r="A54" s="5" t="s">
        <v>174</v>
      </c>
      <c r="B54" s="5" t="s">
        <v>175</v>
      </c>
      <c r="C54" s="4">
        <v>1</v>
      </c>
      <c r="D54" s="4">
        <v>1</v>
      </c>
      <c r="E54" s="2"/>
    </row>
    <row r="55" spans="1:5" ht="12.75" customHeight="1">
      <c r="A55" s="5" t="s">
        <v>177</v>
      </c>
      <c r="B55" s="5" t="s">
        <v>178</v>
      </c>
      <c r="C55" s="2"/>
      <c r="D55" s="2"/>
      <c r="E55" s="2"/>
    </row>
    <row r="56" spans="1:5" ht="12.75" customHeight="1">
      <c r="A56" s="5" t="s">
        <v>180</v>
      </c>
      <c r="B56" s="5" t="s">
        <v>181</v>
      </c>
      <c r="C56" s="2"/>
      <c r="D56" s="2"/>
      <c r="E56" s="2"/>
    </row>
    <row r="57" spans="1:5" ht="12.75" customHeight="1">
      <c r="A57" s="5" t="s">
        <v>182</v>
      </c>
      <c r="B57" s="5" t="s">
        <v>183</v>
      </c>
      <c r="C57" s="2"/>
      <c r="D57" s="2"/>
      <c r="E57" s="2"/>
    </row>
    <row r="58" spans="1:5" ht="12.75" customHeight="1">
      <c r="A58" s="5" t="s">
        <v>184</v>
      </c>
      <c r="B58" s="5" t="s">
        <v>185</v>
      </c>
      <c r="C58" s="2"/>
      <c r="D58" s="2"/>
      <c r="E58" s="2"/>
    </row>
    <row r="59" spans="1:5" ht="12.75" customHeight="1">
      <c r="A59" s="5" t="s">
        <v>187</v>
      </c>
      <c r="B59" s="5" t="s">
        <v>188</v>
      </c>
      <c r="C59" s="2"/>
      <c r="D59" s="2"/>
      <c r="E59" s="2"/>
    </row>
    <row r="60" spans="1:5" ht="12.75" customHeight="1">
      <c r="A60" s="5" t="s">
        <v>190</v>
      </c>
      <c r="B60" s="5" t="s">
        <v>191</v>
      </c>
      <c r="C60" s="2"/>
      <c r="D60" s="2"/>
      <c r="E60" s="2"/>
    </row>
    <row r="61" spans="1:5" ht="12.75" customHeight="1">
      <c r="A61" s="2"/>
      <c r="B61" s="9"/>
      <c r="C61" s="2"/>
      <c r="D61" s="2"/>
      <c r="E61" s="2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IIT</cp:lastModifiedBy>
  <cp:lastPrinted>2006-11-30T11:46:17Z</cp:lastPrinted>
  <dcterms:created xsi:type="dcterms:W3CDTF">2006-11-28T17:19:51Z</dcterms:created>
  <dcterms:modified xsi:type="dcterms:W3CDTF">2006-11-30T10:51:02Z</dcterms:modified>
  <cp:category/>
  <cp:version/>
  <cp:contentType/>
  <cp:contentStatus/>
  <cp:revision>1</cp:revision>
</cp:coreProperties>
</file>